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F\Fritz\neweyc\documents\"/>
    </mc:Choice>
  </mc:AlternateContent>
  <xr:revisionPtr revIDLastSave="0" documentId="8_{3220F96B-AB61-4187-845D-AECE96E0CC32}" xr6:coauthVersionLast="41" xr6:coauthVersionMax="41" xr10:uidLastSave="{00000000-0000-0000-0000-000000000000}"/>
  <bookViews>
    <workbookView xWindow="-108" yWindow="-108" windowWidth="23256" windowHeight="13176" firstSheet="2" activeTab="2" xr2:uid="{00000000-000D-0000-FFFF-FFFF00000000}"/>
  </bookViews>
  <sheets>
    <sheet name="FY18 ACT" sheetId="7" r:id="rId1"/>
    <sheet name="FY17 ACT" sheetId="1" r:id="rId2"/>
    <sheet name="FY17 BUDGET - FLAT" sheetId="2" r:id="rId3"/>
    <sheet name=" FY 17 BUD_ACT BOTH" sheetId="4" r:id="rId4"/>
    <sheet name="FY17 BUD_ACT EYC " sheetId="3" r:id="rId5"/>
    <sheet name="FY17 BUD_ACT DIVE FLIGHT" sheetId="5" r:id="rId6"/>
    <sheet name="BLDG MAINT &amp; REPAI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7" l="1"/>
  <c r="Q37" i="7"/>
  <c r="Q40" i="7" s="1"/>
  <c r="O31" i="1"/>
  <c r="O30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12" i="1"/>
  <c r="O3" i="1"/>
  <c r="O4" i="1"/>
  <c r="O5" i="1"/>
  <c r="O6" i="1"/>
  <c r="O7" i="1"/>
  <c r="O8" i="1"/>
  <c r="O2" i="1"/>
  <c r="I37" i="1"/>
  <c r="I36" i="1"/>
  <c r="H37" i="1"/>
  <c r="H36" i="1"/>
  <c r="D36" i="1"/>
  <c r="E36" i="1"/>
  <c r="F36" i="1"/>
  <c r="G36" i="1"/>
  <c r="J36" i="1"/>
  <c r="K36" i="1"/>
  <c r="L36" i="1"/>
  <c r="M36" i="1"/>
  <c r="N36" i="1"/>
  <c r="D37" i="1"/>
  <c r="J37" i="1"/>
  <c r="K37" i="1"/>
  <c r="L37" i="1"/>
  <c r="M37" i="1"/>
  <c r="N37" i="1"/>
  <c r="C37" i="1"/>
  <c r="C36" i="1"/>
  <c r="E17" i="1"/>
  <c r="F17" i="1"/>
  <c r="F37" i="1" s="1"/>
  <c r="G17" i="1"/>
  <c r="G37" i="1" s="1"/>
  <c r="R36" i="7"/>
  <c r="R39" i="7"/>
  <c r="R32" i="7"/>
  <c r="R33" i="7"/>
  <c r="R34" i="7"/>
  <c r="R35" i="7"/>
  <c r="R31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13" i="7"/>
  <c r="P12" i="7"/>
  <c r="R3" i="7"/>
  <c r="R4" i="7"/>
  <c r="R5" i="7"/>
  <c r="R6" i="7"/>
  <c r="R7" i="7"/>
  <c r="R8" i="7"/>
  <c r="R2" i="7"/>
  <c r="E38" i="7"/>
  <c r="E37" i="7"/>
  <c r="D38" i="7"/>
  <c r="C38" i="7"/>
  <c r="D37" i="7"/>
  <c r="C37" i="7"/>
  <c r="H38" i="7"/>
  <c r="G38" i="7"/>
  <c r="F38" i="7"/>
  <c r="K38" i="7"/>
  <c r="K37" i="7"/>
  <c r="L37" i="7"/>
  <c r="M37" i="7"/>
  <c r="N37" i="7"/>
  <c r="L38" i="7"/>
  <c r="M38" i="7"/>
  <c r="N38" i="7"/>
  <c r="L12" i="7"/>
  <c r="J38" i="7"/>
  <c r="I38" i="7"/>
  <c r="J37" i="7"/>
  <c r="I37" i="7"/>
  <c r="H37" i="7"/>
  <c r="G37" i="7"/>
  <c r="F37" i="7"/>
  <c r="P35" i="7"/>
  <c r="Q35" i="7" s="1"/>
  <c r="P32" i="7"/>
  <c r="P31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8" i="7"/>
  <c r="P7" i="7"/>
  <c r="P6" i="7"/>
  <c r="P5" i="7"/>
  <c r="P4" i="7"/>
  <c r="P3" i="7"/>
  <c r="P2" i="7"/>
  <c r="R37" i="7" l="1"/>
  <c r="R38" i="7"/>
  <c r="O17" i="1"/>
  <c r="E37" i="1"/>
  <c r="O36" i="1"/>
  <c r="N39" i="1"/>
  <c r="R40" i="7"/>
  <c r="F40" i="7"/>
  <c r="D40" i="7"/>
  <c r="E40" i="7"/>
  <c r="H40" i="7"/>
  <c r="I40" i="7"/>
  <c r="J40" i="7"/>
  <c r="M40" i="7"/>
  <c r="N40" i="7"/>
  <c r="L40" i="7"/>
  <c r="P37" i="7"/>
  <c r="P38" i="7"/>
  <c r="G40" i="7"/>
  <c r="K40" i="7"/>
  <c r="C40" i="7"/>
  <c r="AA10" i="6"/>
  <c r="AA5" i="6"/>
  <c r="AB5" i="6"/>
  <c r="AB4" i="6"/>
  <c r="AA4" i="6"/>
  <c r="AB3" i="6"/>
  <c r="AA3" i="6"/>
  <c r="N3" i="6"/>
  <c r="P40" i="7" l="1"/>
  <c r="W39" i="3" l="1"/>
  <c r="U39" i="3"/>
  <c r="S39" i="3"/>
  <c r="Q39" i="3"/>
  <c r="O39" i="3"/>
  <c r="M39" i="3"/>
  <c r="K39" i="3"/>
  <c r="I39" i="3"/>
  <c r="G39" i="3"/>
  <c r="E39" i="3"/>
  <c r="C39" i="3"/>
  <c r="H39" i="2" l="1"/>
  <c r="M39" i="4"/>
  <c r="C39" i="2"/>
  <c r="N39" i="2"/>
  <c r="M39" i="2"/>
  <c r="L39" i="2"/>
  <c r="K39" i="2"/>
  <c r="J39" i="2"/>
  <c r="I39" i="2"/>
  <c r="G39" i="2"/>
  <c r="F39" i="2"/>
  <c r="E39" i="2"/>
  <c r="D39" i="2"/>
  <c r="Y39" i="4"/>
  <c r="W39" i="4"/>
  <c r="U39" i="4"/>
  <c r="S39" i="4"/>
  <c r="Q39" i="4"/>
  <c r="O39" i="4"/>
  <c r="K39" i="4"/>
  <c r="I39" i="4"/>
  <c r="G39" i="4"/>
  <c r="E39" i="4"/>
  <c r="C39" i="4"/>
  <c r="AA39" i="4" s="1"/>
  <c r="AA15" i="4"/>
  <c r="AA16" i="4"/>
  <c r="AA17" i="4"/>
  <c r="P15" i="2"/>
  <c r="P19" i="2"/>
  <c r="AB15" i="5"/>
  <c r="AB16" i="5"/>
  <c r="AA15" i="5"/>
  <c r="AA16" i="5"/>
  <c r="N18" i="5"/>
  <c r="AA19" i="4"/>
  <c r="AB19" i="4"/>
  <c r="AB3" i="4"/>
  <c r="N14" i="4"/>
  <c r="N18" i="4"/>
  <c r="C48" i="3" l="1"/>
  <c r="Y39" i="5"/>
  <c r="Y38" i="5"/>
  <c r="Y41" i="5" s="1"/>
  <c r="W39" i="5"/>
  <c r="W38" i="5"/>
  <c r="W41" i="5" s="1"/>
  <c r="U39" i="5"/>
  <c r="U38" i="5"/>
  <c r="U41" i="5" s="1"/>
  <c r="S39" i="5"/>
  <c r="S38" i="5"/>
  <c r="S41" i="5" s="1"/>
  <c r="Q39" i="5"/>
  <c r="Q38" i="5"/>
  <c r="Q41" i="5" s="1"/>
  <c r="O39" i="5"/>
  <c r="O38" i="5"/>
  <c r="O41" i="5" s="1"/>
  <c r="M39" i="5"/>
  <c r="M38" i="5"/>
  <c r="M41" i="5" s="1"/>
  <c r="K39" i="5"/>
  <c r="K38" i="5"/>
  <c r="K41" i="5" s="1"/>
  <c r="I39" i="5"/>
  <c r="I38" i="5"/>
  <c r="I41" i="5" s="1"/>
  <c r="G39" i="5"/>
  <c r="G38" i="5"/>
  <c r="G41" i="5" s="1"/>
  <c r="E39" i="5"/>
  <c r="E38" i="5"/>
  <c r="E41" i="5" s="1"/>
  <c r="C39" i="5"/>
  <c r="C38" i="5"/>
  <c r="AA4" i="5"/>
  <c r="AA5" i="5"/>
  <c r="AA6" i="5"/>
  <c r="AA7" i="5"/>
  <c r="AA8" i="5"/>
  <c r="AA9" i="5"/>
  <c r="AA10" i="5"/>
  <c r="AA11" i="5"/>
  <c r="AA12" i="5"/>
  <c r="AA13" i="5"/>
  <c r="AA14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" i="5"/>
  <c r="AB4" i="5"/>
  <c r="AB5" i="5"/>
  <c r="AB6" i="5"/>
  <c r="AB7" i="5"/>
  <c r="AB8" i="5"/>
  <c r="AB9" i="5"/>
  <c r="AB10" i="5"/>
  <c r="AB11" i="5"/>
  <c r="AB12" i="5"/>
  <c r="AB13" i="5"/>
  <c r="AB14" i="5"/>
  <c r="AB17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40" i="5"/>
  <c r="AB3" i="5"/>
  <c r="C48" i="4"/>
  <c r="AB4" i="4"/>
  <c r="AB5" i="4"/>
  <c r="AB6" i="4"/>
  <c r="AB7" i="4"/>
  <c r="AB8" i="4"/>
  <c r="AB9" i="4"/>
  <c r="AB10" i="4"/>
  <c r="AB11" i="4"/>
  <c r="AB12" i="4"/>
  <c r="AB13" i="4"/>
  <c r="AB14" i="4"/>
  <c r="AB16" i="4"/>
  <c r="AB17" i="4"/>
  <c r="AB18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40" i="4"/>
  <c r="AB4" i="3"/>
  <c r="AB5" i="3"/>
  <c r="AB6" i="3"/>
  <c r="AB7" i="3"/>
  <c r="AB8" i="3"/>
  <c r="AB9" i="3"/>
  <c r="AB10" i="3"/>
  <c r="AB11" i="3"/>
  <c r="AB12" i="3"/>
  <c r="AB13" i="3"/>
  <c r="AB14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40" i="3"/>
  <c r="AB3" i="3"/>
  <c r="G57" i="5"/>
  <c r="AA39" i="5" l="1"/>
  <c r="AA38" i="5"/>
  <c r="AA42" i="5" s="1"/>
  <c r="AA4" i="4"/>
  <c r="AA5" i="4"/>
  <c r="AA6" i="4"/>
  <c r="AA7" i="4"/>
  <c r="AA8" i="4"/>
  <c r="AA9" i="4"/>
  <c r="AA10" i="4"/>
  <c r="AA11" i="4"/>
  <c r="AA12" i="4"/>
  <c r="AA13" i="4"/>
  <c r="AA14" i="4"/>
  <c r="AA18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" i="4"/>
  <c r="J18" i="5"/>
  <c r="J39" i="5" s="1"/>
  <c r="X39" i="5"/>
  <c r="X38" i="5"/>
  <c r="V39" i="5"/>
  <c r="V38" i="5"/>
  <c r="T39" i="5"/>
  <c r="T38" i="5"/>
  <c r="R39" i="5"/>
  <c r="R38" i="5"/>
  <c r="P39" i="5"/>
  <c r="P38" i="5"/>
  <c r="N39" i="5"/>
  <c r="N38" i="5"/>
  <c r="L39" i="5"/>
  <c r="L38" i="5"/>
  <c r="J38" i="5"/>
  <c r="H38" i="5"/>
  <c r="F39" i="5"/>
  <c r="F38" i="5"/>
  <c r="D38" i="5"/>
  <c r="H18" i="5"/>
  <c r="H39" i="5" s="1"/>
  <c r="F18" i="5"/>
  <c r="D18" i="5"/>
  <c r="AA4" i="3"/>
  <c r="AA5" i="3"/>
  <c r="AA6" i="3"/>
  <c r="AA7" i="3"/>
  <c r="AA8" i="3"/>
  <c r="AA9" i="3"/>
  <c r="AA10" i="3"/>
  <c r="AA11" i="3"/>
  <c r="AA12" i="3"/>
  <c r="AA13" i="3"/>
  <c r="AA14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40" i="3"/>
  <c r="AA3" i="3"/>
  <c r="B55" i="3"/>
  <c r="B54" i="3"/>
  <c r="N54" i="3" s="1"/>
  <c r="B50" i="5"/>
  <c r="B47" i="5"/>
  <c r="B46" i="5"/>
  <c r="C41" i="5"/>
  <c r="C42" i="5" s="1"/>
  <c r="E42" i="5" s="1"/>
  <c r="G42" i="5" s="1"/>
  <c r="I42" i="5" s="1"/>
  <c r="K42" i="5" s="1"/>
  <c r="M42" i="5" s="1"/>
  <c r="O42" i="5" s="1"/>
  <c r="Q42" i="5" s="1"/>
  <c r="S42" i="5" s="1"/>
  <c r="U42" i="5" s="1"/>
  <c r="W42" i="5" s="1"/>
  <c r="Y42" i="5" s="1"/>
  <c r="B47" i="3"/>
  <c r="B46" i="3"/>
  <c r="B48" i="3" s="1"/>
  <c r="Y39" i="3"/>
  <c r="X39" i="3"/>
  <c r="V39" i="3"/>
  <c r="T39" i="3"/>
  <c r="R39" i="3"/>
  <c r="P39" i="3"/>
  <c r="N39" i="3"/>
  <c r="L39" i="3"/>
  <c r="J39" i="3"/>
  <c r="H39" i="3"/>
  <c r="F39" i="3"/>
  <c r="D39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AA38" i="3" s="1"/>
  <c r="D38" i="3"/>
  <c r="AB38" i="3" s="1"/>
  <c r="C38" i="3"/>
  <c r="B47" i="4"/>
  <c r="D47" i="4" s="1"/>
  <c r="E47" i="4" s="1"/>
  <c r="B46" i="4"/>
  <c r="D46" i="4" s="1"/>
  <c r="E46" i="4" l="1"/>
  <c r="E48" i="4" s="1"/>
  <c r="D48" i="4"/>
  <c r="J54" i="3"/>
  <c r="AB38" i="5"/>
  <c r="F41" i="5"/>
  <c r="AA41" i="5"/>
  <c r="H54" i="3"/>
  <c r="B48" i="5"/>
  <c r="B54" i="5" s="1"/>
  <c r="L54" i="3"/>
  <c r="AB18" i="5"/>
  <c r="D39" i="5"/>
  <c r="D54" i="3"/>
  <c r="F54" i="3"/>
  <c r="D41" i="5"/>
  <c r="D42" i="5" s="1"/>
  <c r="F42" i="5" s="1"/>
  <c r="H42" i="5" s="1"/>
  <c r="J42" i="5" s="1"/>
  <c r="T41" i="3"/>
  <c r="X41" i="3"/>
  <c r="F41" i="3"/>
  <c r="R41" i="3"/>
  <c r="V41" i="3"/>
  <c r="AB39" i="5"/>
  <c r="AB41" i="5" s="1"/>
  <c r="P41" i="3"/>
  <c r="AB39" i="3"/>
  <c r="AB42" i="3" s="1"/>
  <c r="N41" i="3"/>
  <c r="W41" i="3"/>
  <c r="L41" i="3"/>
  <c r="Y41" i="3"/>
  <c r="U41" i="3"/>
  <c r="S41" i="3"/>
  <c r="Q41" i="3"/>
  <c r="O41" i="3"/>
  <c r="M41" i="3"/>
  <c r="K41" i="3"/>
  <c r="I41" i="3"/>
  <c r="G41" i="3"/>
  <c r="E41" i="3"/>
  <c r="AA39" i="3"/>
  <c r="AA42" i="3" s="1"/>
  <c r="C41" i="3"/>
  <c r="J41" i="3"/>
  <c r="H41" i="3"/>
  <c r="D41" i="3"/>
  <c r="H41" i="5"/>
  <c r="L41" i="5"/>
  <c r="P41" i="5"/>
  <c r="T41" i="5"/>
  <c r="X41" i="5"/>
  <c r="J41" i="5"/>
  <c r="N41" i="5"/>
  <c r="R41" i="5"/>
  <c r="V41" i="5"/>
  <c r="C50" i="5"/>
  <c r="C50" i="3"/>
  <c r="D42" i="3"/>
  <c r="F42" i="3"/>
  <c r="AA41" i="3" l="1"/>
  <c r="L42" i="5"/>
  <c r="B55" i="5"/>
  <c r="AB41" i="3"/>
  <c r="N42" i="5"/>
  <c r="P42" i="5" s="1"/>
  <c r="R42" i="5" s="1"/>
  <c r="T42" i="5" s="1"/>
  <c r="V42" i="5" s="1"/>
  <c r="X42" i="5" s="1"/>
  <c r="Z42" i="5" s="1"/>
  <c r="H42" i="3"/>
  <c r="J42" i="3" s="1"/>
  <c r="L42" i="3" s="1"/>
  <c r="N42" i="3" s="1"/>
  <c r="O38" i="4"/>
  <c r="P38" i="4"/>
  <c r="Q38" i="4"/>
  <c r="R38" i="4"/>
  <c r="S38" i="4"/>
  <c r="T38" i="4"/>
  <c r="U38" i="4"/>
  <c r="V38" i="4"/>
  <c r="W38" i="4"/>
  <c r="X38" i="4"/>
  <c r="Y38" i="4"/>
  <c r="O41" i="4"/>
  <c r="P39" i="4"/>
  <c r="R39" i="4"/>
  <c r="S41" i="4"/>
  <c r="T39" i="4"/>
  <c r="V39" i="4"/>
  <c r="W41" i="4"/>
  <c r="X39" i="4"/>
  <c r="N38" i="4"/>
  <c r="N39" i="4"/>
  <c r="K38" i="4"/>
  <c r="L38" i="4"/>
  <c r="M38" i="4"/>
  <c r="J38" i="4"/>
  <c r="E38" i="4"/>
  <c r="F38" i="4"/>
  <c r="G38" i="4"/>
  <c r="H38" i="4"/>
  <c r="I38" i="4"/>
  <c r="F39" i="4"/>
  <c r="H39" i="4"/>
  <c r="J39" i="4"/>
  <c r="L39" i="4"/>
  <c r="D39" i="4"/>
  <c r="D38" i="4"/>
  <c r="B48" i="4"/>
  <c r="C38" i="4"/>
  <c r="AA38" i="4" s="1"/>
  <c r="AA41" i="4" s="1"/>
  <c r="J55" i="5" l="1"/>
  <c r="D55" i="5"/>
  <c r="L55" i="5"/>
  <c r="N55" i="5"/>
  <c r="D41" i="4"/>
  <c r="D42" i="4" s="1"/>
  <c r="AB38" i="4"/>
  <c r="V41" i="4"/>
  <c r="R41" i="4"/>
  <c r="M41" i="4"/>
  <c r="AB39" i="4"/>
  <c r="G41" i="4"/>
  <c r="Y41" i="4"/>
  <c r="U41" i="4"/>
  <c r="Q41" i="4"/>
  <c r="X41" i="4"/>
  <c r="T41" i="4"/>
  <c r="P41" i="4"/>
  <c r="N41" i="4"/>
  <c r="C50" i="4"/>
  <c r="I41" i="4"/>
  <c r="E41" i="4"/>
  <c r="C41" i="4"/>
  <c r="J41" i="4"/>
  <c r="L41" i="4"/>
  <c r="H41" i="4"/>
  <c r="K41" i="4"/>
  <c r="F41" i="4"/>
  <c r="F42" i="4" s="1"/>
  <c r="B50" i="2"/>
  <c r="AB41" i="4" l="1"/>
  <c r="H42" i="4"/>
  <c r="J42" i="4" s="1"/>
  <c r="L42" i="4" s="1"/>
  <c r="N42" i="4" s="1"/>
  <c r="P42" i="4" s="1"/>
  <c r="R42" i="4" s="1"/>
  <c r="T42" i="4" s="1"/>
  <c r="V42" i="4" s="1"/>
  <c r="X42" i="4" s="1"/>
  <c r="Z42" i="4" s="1"/>
  <c r="C48" i="2"/>
  <c r="B48" i="2"/>
  <c r="C50" i="2" s="1"/>
  <c r="N38" i="2"/>
  <c r="N41" i="2" s="1"/>
  <c r="M38" i="2"/>
  <c r="M41" i="2" s="1"/>
  <c r="L38" i="2"/>
  <c r="K38" i="2"/>
  <c r="K41" i="2" s="1"/>
  <c r="J38" i="2"/>
  <c r="J41" i="2" s="1"/>
  <c r="I38" i="2"/>
  <c r="H38" i="2"/>
  <c r="G38" i="2"/>
  <c r="G41" i="2" s="1"/>
  <c r="F38" i="2"/>
  <c r="F41" i="2" s="1"/>
  <c r="E38" i="2"/>
  <c r="D38" i="2"/>
  <c r="D41" i="2" s="1"/>
  <c r="C38" i="2"/>
  <c r="P36" i="2"/>
  <c r="P33" i="2"/>
  <c r="P32" i="2"/>
  <c r="P29" i="2"/>
  <c r="P28" i="2"/>
  <c r="P27" i="2"/>
  <c r="P26" i="2"/>
  <c r="P25" i="2"/>
  <c r="P24" i="2"/>
  <c r="P23" i="2"/>
  <c r="P22" i="2"/>
  <c r="P21" i="2"/>
  <c r="P20" i="2"/>
  <c r="P18" i="2"/>
  <c r="P17" i="2"/>
  <c r="P16" i="2"/>
  <c r="P14" i="2"/>
  <c r="P13" i="2"/>
  <c r="P12" i="2"/>
  <c r="P8" i="2"/>
  <c r="P7" i="2"/>
  <c r="P6" i="2"/>
  <c r="P5" i="2"/>
  <c r="P4" i="2"/>
  <c r="P3" i="2"/>
  <c r="P2" i="2"/>
  <c r="L41" i="2" l="1"/>
  <c r="I41" i="2"/>
  <c r="H41" i="2"/>
  <c r="E41" i="2"/>
  <c r="C41" i="2"/>
  <c r="P39" i="2"/>
  <c r="P38" i="2"/>
  <c r="O34" i="1"/>
  <c r="O37" i="1" s="1"/>
  <c r="O39" i="1" s="1"/>
  <c r="P41" i="2" l="1"/>
  <c r="D39" i="1"/>
  <c r="C39" i="1"/>
  <c r="F39" i="1" l="1"/>
  <c r="I39" i="1"/>
  <c r="J39" i="1"/>
  <c r="K39" i="1"/>
  <c r="M39" i="1"/>
  <c r="L39" i="1"/>
  <c r="H39" i="1"/>
  <c r="G39" i="1"/>
  <c r="E39" i="1"/>
</calcChain>
</file>

<file path=xl/sharedStrings.xml><?xml version="1.0" encoding="utf-8"?>
<sst xmlns="http://schemas.openxmlformats.org/spreadsheetml/2006/main" count="488" uniqueCount="88">
  <si>
    <t>SALES PROFIT</t>
  </si>
  <si>
    <t>FEES &amp; CHARGES</t>
  </si>
  <si>
    <t>RENTAL INCOME</t>
  </si>
  <si>
    <t>DUES &amp; INITIATION FEES</t>
  </si>
  <si>
    <t>INSTRUCTIONAL FEES</t>
  </si>
  <si>
    <t>ADMISSION/ENTRYFEES</t>
  </si>
  <si>
    <t>AFP REIMBURSEMENT/UTILITIES</t>
  </si>
  <si>
    <t>CONTRACT SERVICES - CLEANING</t>
  </si>
  <si>
    <t>CONTRACT SERVICES - INSTRUCTOR</t>
  </si>
  <si>
    <t>SUPPLY EXPENSE</t>
  </si>
  <si>
    <t>ADMIN SUPPLIES</t>
  </si>
  <si>
    <t>MAINT &amp; REPAIR FUND OWNED</t>
  </si>
  <si>
    <t>POSTAGE</t>
  </si>
  <si>
    <t>ENTERTAINERS</t>
  </si>
  <si>
    <t>ADVERTISING</t>
  </si>
  <si>
    <t>OTHER PROMOTIONAL EXP</t>
  </si>
  <si>
    <t>TELEPHONE</t>
  </si>
  <si>
    <t>INTERNET/CABLE</t>
  </si>
  <si>
    <t>UTILITIES</t>
  </si>
  <si>
    <t>MISC OPERATING EXP (DINNERS EXP)</t>
  </si>
  <si>
    <t>DEPRECIATION</t>
  </si>
  <si>
    <t>PETROLEUM/OIL</t>
  </si>
  <si>
    <t>OPERATING INCOME</t>
  </si>
  <si>
    <t>OPERATING EXPENSE</t>
  </si>
  <si>
    <t>NON OPERATING INCOME</t>
  </si>
  <si>
    <t>AF PURCHASE CARD REBATE</t>
  </si>
  <si>
    <t>NON OPERATING EXPENSE</t>
  </si>
  <si>
    <t>MISC INCOME</t>
  </si>
  <si>
    <t>MISC EXPENSE</t>
  </si>
  <si>
    <t>NET INCOME/LOSS</t>
  </si>
  <si>
    <t>ACCT</t>
  </si>
  <si>
    <t>JAN</t>
  </si>
  <si>
    <t>OCT</t>
  </si>
  <si>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</si>
  <si>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</si>
  <si>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</si>
  <si>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</si>
  <si>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</si>
  <si>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</si>
  <si>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</si>
  <si>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</si>
  <si>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</si>
  <si>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</si>
  <si>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INCOME</t>
  </si>
  <si>
    <t>EXP</t>
  </si>
  <si>
    <t>RENTAL</t>
  </si>
  <si>
    <t>ANNUAL TOTAL</t>
  </si>
  <si>
    <t>DIVERS</t>
  </si>
  <si>
    <t>BOATERS/DIVERS</t>
  </si>
  <si>
    <t>PAID</t>
  </si>
  <si>
    <t>MEMBERS NEEDED</t>
  </si>
  <si>
    <t>SPECIAL ASSESSMENT</t>
  </si>
  <si>
    <t>INCREASE MEMBERSHIP</t>
  </si>
  <si>
    <t>FUNDRAISER</t>
  </si>
  <si>
    <t>FY16</t>
  </si>
  <si>
    <t>MAINT &amp; REPAIR  NON FUND OWNED</t>
  </si>
  <si>
    <t>BUDGET</t>
  </si>
  <si>
    <t>ACTUAL</t>
  </si>
  <si>
    <t>ANNUAL BUDGET</t>
  </si>
  <si>
    <t>Compressor Maintenance Program</t>
  </si>
  <si>
    <t>Cylinder Hydrostatic Inspections</t>
  </si>
  <si>
    <t>Air Bank Cylinder Hydrostatic Inspections</t>
  </si>
  <si>
    <t>Annual Regulator Service</t>
  </si>
  <si>
    <t>Air Samples</t>
  </si>
  <si>
    <t>Aviator Oxygen for Nitrox</t>
  </si>
  <si>
    <t>Filters</t>
  </si>
  <si>
    <t>Cylinder Visual Inspections</t>
  </si>
  <si>
    <t>Fill Station Repairs</t>
  </si>
  <si>
    <t>Valve Repars</t>
  </si>
  <si>
    <t>Misc Items</t>
  </si>
  <si>
    <t>FY17</t>
  </si>
  <si>
    <t>ACTUALS</t>
  </si>
  <si>
    <t>SUPPLY EXPENSE - RENTAL</t>
  </si>
  <si>
    <t>MAINT &amp; REPAIR NON FUND OWNED</t>
  </si>
  <si>
    <t>Dv Flt Main</t>
  </si>
  <si>
    <t>Floor Supplies</t>
  </si>
  <si>
    <t>Comp Main</t>
  </si>
  <si>
    <t>Invoice</t>
  </si>
  <si>
    <t>Trophy Center</t>
  </si>
  <si>
    <t>Airgas</t>
  </si>
  <si>
    <t>American Airworks</t>
  </si>
  <si>
    <t>Trace Analytics</t>
  </si>
  <si>
    <t>Hiller systems</t>
  </si>
  <si>
    <t>PAYROLL - BLDG MANAGER</t>
  </si>
  <si>
    <t>CASH OVER/SHORT</t>
  </si>
  <si>
    <t>FY17 ACT</t>
  </si>
  <si>
    <t>FY16ACT</t>
  </si>
  <si>
    <t>FY18ACT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</si>
</sst>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164" fontId="2" fillId="0" borderId="1" xfId="1" applyNumberFormat="1" applyFont="1" applyBorder="1" applyAlignment="1">
      <alignment horizontal="center" wrapText="1"/>
    </xf>
    <xf numFmtId="37" fontId="2" fillId="2" borderId="1" xfId="1" applyNumberFormat="1" applyFont="1" applyFill="1" applyBorder="1"/>
    <xf numFmtId="0" fontId="2" fillId="0" borderId="0" xfId="0" applyFont="1" applyBorder="1"/>
    <xf numFmtId="0" fontId="0" fillId="0" borderId="0" xfId="0" applyFill="1" applyBorder="1"/>
    <xf numFmtId="164" fontId="0" fillId="0" borderId="0" xfId="1" applyNumberFormat="1" applyFont="1" applyFill="1" applyBorder="1"/>
    <xf numFmtId="164" fontId="2" fillId="0" borderId="0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44" fontId="0" fillId="0" borderId="0" xfId="1" applyNumberFormat="1" applyFont="1"/>
    <xf numFmtId="164" fontId="2" fillId="3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/>
    <xf numFmtId="164" fontId="3" fillId="3" borderId="1" xfId="1" applyNumberFormat="1" applyFont="1" applyFill="1" applyBorder="1"/>
    <xf numFmtId="164" fontId="2" fillId="3" borderId="1" xfId="1" applyNumberFormat="1" applyFont="1" applyFill="1" applyBorder="1"/>
    <xf numFmtId="37" fontId="2" fillId="0" borderId="0" xfId="1" applyNumberFormat="1" applyFont="1" applyFill="1" applyBorder="1"/>
    <xf numFmtId="0" fontId="4" fillId="0" borderId="0" xfId="0" applyFont="1" applyBorder="1"/>
    <xf numFmtId="0" fontId="5" fillId="0" borderId="0" xfId="0" applyFont="1" applyFill="1" applyBorder="1"/>
    <xf numFmtId="164" fontId="4" fillId="0" borderId="1" xfId="1" applyNumberFormat="1" applyFont="1" applyBorder="1" applyAlignment="1">
      <alignment horizontal="center"/>
    </xf>
    <xf numFmtId="44" fontId="5" fillId="0" borderId="0" xfId="0" applyNumberFormat="1" applyFont="1"/>
    <xf numFmtId="0" fontId="5" fillId="0" borderId="0" xfId="0" applyFont="1"/>
    <xf numFmtId="164" fontId="2" fillId="0" borderId="0" xfId="1" applyNumberFormat="1" applyFont="1"/>
    <xf numFmtId="44" fontId="0" fillId="3" borderId="1" xfId="1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4" fontId="0" fillId="3" borderId="1" xfId="0" applyNumberForma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164" fontId="5" fillId="0" borderId="1" xfId="1" applyNumberFormat="1" applyFont="1" applyFill="1" applyBorder="1"/>
    <xf numFmtId="164" fontId="4" fillId="3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44" fontId="0" fillId="0" borderId="1" xfId="1" applyFont="1" applyBorder="1"/>
    <xf numFmtId="164" fontId="0" fillId="0" borderId="1" xfId="0" applyNumberFormat="1" applyBorder="1"/>
    <xf numFmtId="44" fontId="0" fillId="0" borderId="1" xfId="0" applyNumberFormat="1" applyBorder="1"/>
    <xf numFmtId="164" fontId="5" fillId="0" borderId="1" xfId="1" applyNumberFormat="1" applyFont="1" applyBorder="1"/>
    <xf numFmtId="164" fontId="0" fillId="0" borderId="0" xfId="0" applyNumberFormat="1"/>
    <xf numFmtId="164" fontId="6" fillId="0" borderId="1" xfId="1" applyNumberFormat="1" applyFont="1" applyBorder="1"/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5" fillId="0" borderId="0" xfId="1" applyNumberFormat="1" applyFont="1" applyFill="1" applyBorder="1"/>
    <xf numFmtId="0" fontId="0" fillId="0" borderId="0" xfId="0" applyFill="1"/>
    <xf numFmtId="0" fontId="0" fillId="2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opLeftCell="D1" workbookViewId="0">
      <selection activeCell="S8" sqref="S8"/>
    </sheetView>
  </sheetViews>
  <sheetFormatPr defaultRowHeight="14.4" x14ac:dyDescent="0.3"/>
  <cols>
    <col min="1" max="1" width="34.109375" bestFit="1" customWidth="1"/>
    <col min="3" max="5" width="7.5546875" style="5" bestFit="1" customWidth="1"/>
    <col min="6" max="6" width="8.109375" style="5" bestFit="1" customWidth="1"/>
    <col min="7" max="8" width="7.5546875" style="5" bestFit="1" customWidth="1"/>
    <col min="9" max="9" width="6.6640625" style="5" bestFit="1" customWidth="1"/>
    <col min="10" max="14" width="7.5546875" style="5" bestFit="1" customWidth="1"/>
    <col min="15" max="15" width="9.109375" style="5"/>
    <col min="16" max="16" width="9.5546875" style="5" bestFit="1" customWidth="1"/>
    <col min="17" max="17" width="10" style="5" bestFit="1" customWidth="1"/>
    <col min="18" max="18" width="9.5546875" bestFit="1" customWidth="1"/>
  </cols>
  <sheetData>
    <row r="1" spans="1:19" x14ac:dyDescent="0.3">
      <c r="A1" s="7" t="s">
        <v>22</v>
      </c>
      <c r="B1" s="7" t="s">
        <v>30</v>
      </c>
      <c r="C1" s="8" t="s">
        <v>32</v>
      </c>
      <c r="D1" s="8" t="s">
        <v>33</v>
      </c>
      <c r="E1" s="8" t="s">
        <v>34</v>
      </c>
      <c r="F1" s="8" t="s">
        <v>31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8" t="s">
        <v>42</v>
      </c>
      <c r="O1" s="10"/>
      <c r="P1" s="8" t="s">
        <v>87</v>
      </c>
      <c r="Q1" s="8" t="s">
        <v>85</v>
      </c>
      <c r="R1" s="42" t="s">
        <v>86</v>
      </c>
      <c r="S1" s="9"/>
    </row>
    <row r="2" spans="1:19" x14ac:dyDescent="0.3">
      <c r="A2" s="9" t="s">
        <v>0</v>
      </c>
      <c r="B2" s="9"/>
      <c r="C2" s="10">
        <v>104.69</v>
      </c>
      <c r="D2" s="10">
        <v>110</v>
      </c>
      <c r="E2" s="10">
        <v>73.239999999999995</v>
      </c>
      <c r="F2" s="10">
        <v>123.85</v>
      </c>
      <c r="G2" s="10">
        <v>55.36</v>
      </c>
      <c r="H2" s="10">
        <v>66.8</v>
      </c>
      <c r="I2" s="10">
        <v>-141.94999999999999</v>
      </c>
      <c r="J2" s="10">
        <v>420.6</v>
      </c>
      <c r="K2" s="10">
        <v>-293.83</v>
      </c>
      <c r="L2" s="10">
        <v>51.83</v>
      </c>
      <c r="M2" s="10">
        <v>101.12</v>
      </c>
      <c r="N2" s="10">
        <v>89.73</v>
      </c>
      <c r="O2" s="10"/>
      <c r="P2" s="10">
        <f>SUM(C2:O2)</f>
        <v>761.44</v>
      </c>
      <c r="Q2" s="10">
        <v>1084.54</v>
      </c>
      <c r="R2" s="13">
        <f>'FY17 ACT'!P2</f>
        <v>1040</v>
      </c>
      <c r="S2" s="9"/>
    </row>
    <row r="3" spans="1:19" x14ac:dyDescent="0.3">
      <c r="A3" s="9" t="s">
        <v>1</v>
      </c>
      <c r="B3" s="9">
        <v>5010000</v>
      </c>
      <c r="C3" s="10">
        <v>25</v>
      </c>
      <c r="D3" s="10">
        <v>12</v>
      </c>
      <c r="E3" s="10">
        <v>14</v>
      </c>
      <c r="F3" s="10">
        <v>0</v>
      </c>
      <c r="G3" s="10">
        <v>0</v>
      </c>
      <c r="H3" s="10">
        <v>56</v>
      </c>
      <c r="I3" s="10">
        <v>56</v>
      </c>
      <c r="J3" s="10">
        <v>220</v>
      </c>
      <c r="K3" s="10">
        <v>229</v>
      </c>
      <c r="L3" s="10">
        <v>548</v>
      </c>
      <c r="M3" s="10">
        <v>297</v>
      </c>
      <c r="N3" s="10">
        <v>164</v>
      </c>
      <c r="O3" s="10"/>
      <c r="P3" s="10">
        <f t="shared" ref="P3:P40" si="0">SUM(C3:O3)</f>
        <v>1621</v>
      </c>
      <c r="Q3" s="10">
        <v>930.5</v>
      </c>
      <c r="R3" s="13">
        <f>'FY17 ACT'!P3</f>
        <v>1755</v>
      </c>
      <c r="S3" s="9"/>
    </row>
    <row r="4" spans="1:19" x14ac:dyDescent="0.3">
      <c r="A4" s="9" t="s">
        <v>2</v>
      </c>
      <c r="B4" s="9">
        <v>5010006</v>
      </c>
      <c r="C4" s="10">
        <v>0</v>
      </c>
      <c r="D4" s="10">
        <v>100</v>
      </c>
      <c r="E4" s="10">
        <v>50</v>
      </c>
      <c r="F4" s="10">
        <v>25</v>
      </c>
      <c r="G4" s="10">
        <v>0</v>
      </c>
      <c r="H4" s="10">
        <v>75</v>
      </c>
      <c r="I4" s="10">
        <v>25</v>
      </c>
      <c r="J4" s="10">
        <v>8</v>
      </c>
      <c r="K4" s="10">
        <v>58</v>
      </c>
      <c r="L4" s="10">
        <v>8</v>
      </c>
      <c r="M4" s="10">
        <v>8</v>
      </c>
      <c r="N4" s="10">
        <v>8</v>
      </c>
      <c r="O4" s="10"/>
      <c r="P4" s="10">
        <f t="shared" si="0"/>
        <v>365</v>
      </c>
      <c r="Q4" s="10">
        <v>481</v>
      </c>
      <c r="R4" s="13">
        <f>'FY17 ACT'!P4</f>
        <v>329</v>
      </c>
      <c r="S4" s="9"/>
    </row>
    <row r="5" spans="1:19" x14ac:dyDescent="0.3">
      <c r="A5" s="9" t="s">
        <v>3</v>
      </c>
      <c r="B5" s="9">
        <v>5020000</v>
      </c>
      <c r="C5" s="10">
        <v>650</v>
      </c>
      <c r="D5" s="10">
        <v>1073</v>
      </c>
      <c r="E5" s="10">
        <v>904</v>
      </c>
      <c r="F5" s="10">
        <v>1080</v>
      </c>
      <c r="G5" s="10">
        <v>948</v>
      </c>
      <c r="H5" s="10">
        <v>968</v>
      </c>
      <c r="I5" s="10">
        <v>932</v>
      </c>
      <c r="J5" s="10">
        <v>1118</v>
      </c>
      <c r="K5" s="10">
        <v>976</v>
      </c>
      <c r="L5" s="10">
        <v>1132</v>
      </c>
      <c r="M5" s="10">
        <v>1060</v>
      </c>
      <c r="N5" s="10">
        <v>1040</v>
      </c>
      <c r="O5" s="10"/>
      <c r="P5" s="10">
        <f t="shared" si="0"/>
        <v>11881</v>
      </c>
      <c r="Q5" s="10">
        <v>9444</v>
      </c>
      <c r="R5" s="13">
        <f>'FY17 ACT'!P5</f>
        <v>9236</v>
      </c>
      <c r="S5" s="9"/>
    </row>
    <row r="6" spans="1:19" x14ac:dyDescent="0.3">
      <c r="A6" s="9" t="s">
        <v>4</v>
      </c>
      <c r="B6" s="9">
        <v>5040000</v>
      </c>
      <c r="C6" s="10">
        <v>0</v>
      </c>
      <c r="D6" s="10">
        <v>128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/>
      <c r="N6" s="10"/>
      <c r="O6" s="10"/>
      <c r="P6" s="10">
        <f t="shared" si="0"/>
        <v>128</v>
      </c>
      <c r="Q6" s="10">
        <v>0</v>
      </c>
      <c r="R6" s="13">
        <f>'FY17 ACT'!P6</f>
        <v>1437.5</v>
      </c>
      <c r="S6" s="9"/>
    </row>
    <row r="7" spans="1:19" x14ac:dyDescent="0.3">
      <c r="A7" s="9" t="s">
        <v>5</v>
      </c>
      <c r="B7" s="9">
        <v>5080000</v>
      </c>
      <c r="C7" s="10">
        <v>499.55</v>
      </c>
      <c r="D7" s="10"/>
      <c r="E7" s="10">
        <v>100.08</v>
      </c>
      <c r="F7" s="10">
        <v>491.05</v>
      </c>
      <c r="G7" s="10">
        <v>389.8</v>
      </c>
      <c r="H7" s="10">
        <v>526.27</v>
      </c>
      <c r="I7" s="10">
        <v>16</v>
      </c>
      <c r="J7" s="10">
        <v>21</v>
      </c>
      <c r="K7" s="10">
        <v>508</v>
      </c>
      <c r="L7" s="10">
        <v>381.84</v>
      </c>
      <c r="M7" s="10">
        <v>488.7</v>
      </c>
      <c r="N7" s="10">
        <v>548</v>
      </c>
      <c r="O7" s="10"/>
      <c r="P7" s="10">
        <f t="shared" si="0"/>
        <v>3970.29</v>
      </c>
      <c r="Q7" s="10">
        <v>4864.82</v>
      </c>
      <c r="R7" s="13">
        <f>'FY17 ACT'!P7</f>
        <v>4696</v>
      </c>
      <c r="S7" s="9"/>
    </row>
    <row r="8" spans="1:19" x14ac:dyDescent="0.3">
      <c r="A8" s="9" t="s">
        <v>6</v>
      </c>
      <c r="B8" s="9">
        <v>5170000</v>
      </c>
      <c r="C8" s="10"/>
      <c r="D8" s="10"/>
      <c r="E8" s="10"/>
      <c r="F8" s="10"/>
      <c r="G8" s="10"/>
      <c r="H8" s="10"/>
      <c r="I8" s="10"/>
      <c r="J8" s="10"/>
      <c r="K8" s="10"/>
      <c r="L8" s="10">
        <v>0</v>
      </c>
      <c r="M8" s="10"/>
      <c r="N8" s="10"/>
      <c r="O8" s="10"/>
      <c r="P8" s="10">
        <f t="shared" si="0"/>
        <v>0</v>
      </c>
      <c r="Q8" s="10">
        <v>547.07999999999993</v>
      </c>
      <c r="R8" s="13">
        <f>'FY17 ACT'!P8</f>
        <v>2198</v>
      </c>
      <c r="S8" s="9"/>
    </row>
    <row r="9" spans="1:19" x14ac:dyDescent="0.3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3"/>
      <c r="S9" s="9"/>
    </row>
    <row r="10" spans="1:19" x14ac:dyDescent="0.3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3"/>
      <c r="S10" s="9"/>
    </row>
    <row r="11" spans="1:19" x14ac:dyDescent="0.3">
      <c r="A11" s="7" t="s">
        <v>23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3"/>
      <c r="S11" s="9"/>
    </row>
    <row r="12" spans="1:19" x14ac:dyDescent="0.3">
      <c r="A12" s="9" t="s">
        <v>83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>
        <f>282.88+21.64+6.48+1.56</f>
        <v>312.56</v>
      </c>
      <c r="M12" s="10"/>
      <c r="N12" s="10"/>
      <c r="O12" s="10"/>
      <c r="P12" s="10">
        <f t="shared" si="0"/>
        <v>312.56</v>
      </c>
      <c r="Q12" s="10"/>
      <c r="R12" s="13"/>
      <c r="S12" s="9"/>
    </row>
    <row r="13" spans="1:19" x14ac:dyDescent="0.3">
      <c r="A13" s="9" t="s">
        <v>7</v>
      </c>
      <c r="B13" s="9">
        <v>7150000</v>
      </c>
      <c r="C13" s="10">
        <v>145</v>
      </c>
      <c r="D13" s="10">
        <v>145</v>
      </c>
      <c r="E13" s="10"/>
      <c r="F13" s="10">
        <v>-1130</v>
      </c>
      <c r="G13" s="10">
        <v>145</v>
      </c>
      <c r="H13" s="10">
        <v>0</v>
      </c>
      <c r="I13" s="10">
        <v>145</v>
      </c>
      <c r="J13" s="10">
        <v>145</v>
      </c>
      <c r="K13" s="10">
        <v>145</v>
      </c>
      <c r="L13" s="10">
        <v>290</v>
      </c>
      <c r="M13" s="10"/>
      <c r="N13" s="10">
        <v>290</v>
      </c>
      <c r="O13" s="10"/>
      <c r="P13" s="10">
        <f t="shared" si="0"/>
        <v>320</v>
      </c>
      <c r="Q13" s="10">
        <v>1595</v>
      </c>
      <c r="R13" s="13">
        <f>'FY17 ACT'!P12</f>
        <v>1235</v>
      </c>
      <c r="S13" s="9"/>
    </row>
    <row r="14" spans="1:19" x14ac:dyDescent="0.3">
      <c r="A14" s="9" t="s">
        <v>8</v>
      </c>
      <c r="B14" s="9">
        <v>7150001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0"/>
        <v>0</v>
      </c>
      <c r="Q14" s="10">
        <v>0</v>
      </c>
      <c r="R14" s="13">
        <f>'FY17 ACT'!P13</f>
        <v>0</v>
      </c>
      <c r="S14" s="9"/>
    </row>
    <row r="15" spans="1:19" x14ac:dyDescent="0.3">
      <c r="A15" s="9" t="s">
        <v>9</v>
      </c>
      <c r="B15" s="9">
        <v>7200000</v>
      </c>
      <c r="C15" s="10">
        <v>93.4</v>
      </c>
      <c r="D15" s="10">
        <v>36</v>
      </c>
      <c r="E15" s="10">
        <v>233.85</v>
      </c>
      <c r="F15" s="10"/>
      <c r="G15" s="10"/>
      <c r="H15" s="10">
        <v>212.86</v>
      </c>
      <c r="I15" s="10">
        <v>51</v>
      </c>
      <c r="J15" s="10">
        <v>128</v>
      </c>
      <c r="K15" s="10">
        <v>246.05</v>
      </c>
      <c r="L15" s="10"/>
      <c r="M15" s="10">
        <v>155</v>
      </c>
      <c r="N15" s="10">
        <v>117.53</v>
      </c>
      <c r="O15" s="10"/>
      <c r="P15" s="10">
        <f t="shared" si="0"/>
        <v>1273.69</v>
      </c>
      <c r="Q15" s="10">
        <v>2128.5100000000002</v>
      </c>
      <c r="R15" s="13">
        <f>'FY17 ACT'!P14</f>
        <v>1691</v>
      </c>
      <c r="S15" s="9"/>
    </row>
    <row r="16" spans="1:19" x14ac:dyDescent="0.3">
      <c r="A16" s="9" t="s">
        <v>10</v>
      </c>
      <c r="B16" s="9">
        <v>7200001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0"/>
        <v>0</v>
      </c>
      <c r="Q16" s="10">
        <v>0</v>
      </c>
      <c r="R16" s="13">
        <f>'FY17 ACT'!P15</f>
        <v>0</v>
      </c>
      <c r="S16" s="9"/>
    </row>
    <row r="17" spans="1:19" x14ac:dyDescent="0.3">
      <c r="A17" s="9" t="s">
        <v>21</v>
      </c>
      <c r="B17" s="9">
        <v>7210000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0"/>
        <v>0</v>
      </c>
      <c r="Q17" s="10">
        <v>0</v>
      </c>
      <c r="R17" s="13">
        <f>'FY17 ACT'!P16</f>
        <v>0</v>
      </c>
      <c r="S17" s="9"/>
    </row>
    <row r="18" spans="1:19" x14ac:dyDescent="0.3">
      <c r="A18" s="9" t="s">
        <v>11</v>
      </c>
      <c r="B18" s="9">
        <v>7230000</v>
      </c>
      <c r="C18" s="10">
        <v>209</v>
      </c>
      <c r="D18" s="10">
        <v>243.48</v>
      </c>
      <c r="E18" s="10">
        <v>113</v>
      </c>
      <c r="F18" s="10">
        <v>193</v>
      </c>
      <c r="G18" s="10">
        <v>666.5</v>
      </c>
      <c r="H18" s="10">
        <v>543</v>
      </c>
      <c r="I18" s="10">
        <v>113</v>
      </c>
      <c r="J18" s="10">
        <v>641.69000000000005</v>
      </c>
      <c r="K18" s="10">
        <v>113</v>
      </c>
      <c r="L18" s="10">
        <v>201</v>
      </c>
      <c r="M18" s="10">
        <v>113</v>
      </c>
      <c r="N18" s="10">
        <v>113</v>
      </c>
      <c r="O18" s="10"/>
      <c r="P18" s="10">
        <f t="shared" si="0"/>
        <v>3262.67</v>
      </c>
      <c r="Q18" s="10">
        <v>3354.2599999999993</v>
      </c>
      <c r="R18" s="13">
        <f>'FY17 ACT'!P17</f>
        <v>2622</v>
      </c>
      <c r="S18" s="9"/>
    </row>
    <row r="19" spans="1:19" x14ac:dyDescent="0.3">
      <c r="A19" s="9" t="s">
        <v>12</v>
      </c>
      <c r="B19" s="9">
        <v>7260000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0"/>
        <v>0</v>
      </c>
      <c r="Q19" s="10">
        <v>0</v>
      </c>
      <c r="R19" s="13">
        <f>'FY17 ACT'!P18</f>
        <v>0</v>
      </c>
      <c r="S19" s="9"/>
    </row>
    <row r="20" spans="1:19" x14ac:dyDescent="0.3">
      <c r="A20" s="9" t="s">
        <v>13</v>
      </c>
      <c r="B20" s="9">
        <v>7510000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0"/>
        <v>0</v>
      </c>
      <c r="Q20" s="10">
        <v>0</v>
      </c>
      <c r="R20" s="13">
        <f>'FY17 ACT'!P19</f>
        <v>350</v>
      </c>
      <c r="S20" s="9"/>
    </row>
    <row r="21" spans="1:19" x14ac:dyDescent="0.3">
      <c r="A21" s="9" t="s">
        <v>14</v>
      </c>
      <c r="B21" s="9">
        <v>7570000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0"/>
        <v>0</v>
      </c>
      <c r="Q21" s="10">
        <v>0</v>
      </c>
      <c r="R21" s="13">
        <f>'FY17 ACT'!P20</f>
        <v>0</v>
      </c>
      <c r="S21" s="9"/>
    </row>
    <row r="22" spans="1:19" x14ac:dyDescent="0.3">
      <c r="A22" s="9" t="s">
        <v>15</v>
      </c>
      <c r="B22" s="9">
        <v>7590000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0</v>
      </c>
      <c r="Q22" s="10">
        <v>0</v>
      </c>
      <c r="R22" s="13">
        <f>'FY17 ACT'!P21</f>
        <v>0</v>
      </c>
      <c r="S22" s="9"/>
    </row>
    <row r="23" spans="1:19" x14ac:dyDescent="0.3">
      <c r="A23" s="9" t="s">
        <v>16</v>
      </c>
      <c r="B23" s="9">
        <v>7870000</v>
      </c>
      <c r="C23" s="10">
        <v>68.28</v>
      </c>
      <c r="D23" s="10">
        <v>61.45</v>
      </c>
      <c r="E23" s="10">
        <v>57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186.73000000000002</v>
      </c>
      <c r="Q23" s="10">
        <v>787.31</v>
      </c>
      <c r="R23" s="13">
        <f>'FY17 ACT'!P22</f>
        <v>163.63</v>
      </c>
      <c r="S23" s="9"/>
    </row>
    <row r="24" spans="1:19" x14ac:dyDescent="0.3">
      <c r="A24" s="9" t="s">
        <v>17</v>
      </c>
      <c r="B24" s="9">
        <v>7870001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0"/>
        <v>0</v>
      </c>
      <c r="Q24" s="10">
        <v>174</v>
      </c>
      <c r="R24" s="13">
        <f>'FY17 ACT'!P23</f>
        <v>772</v>
      </c>
      <c r="S24" s="9"/>
    </row>
    <row r="25" spans="1:19" x14ac:dyDescent="0.3">
      <c r="A25" s="9" t="s">
        <v>18</v>
      </c>
      <c r="B25" s="9">
        <v>7880000</v>
      </c>
      <c r="C25" s="10">
        <v>312.56</v>
      </c>
      <c r="D25" s="10">
        <v>155.35</v>
      </c>
      <c r="E25" s="10">
        <v>79.16</v>
      </c>
      <c r="F25" s="10">
        <v>292.97000000000003</v>
      </c>
      <c r="G25" s="10">
        <v>153.16</v>
      </c>
      <c r="H25" s="10">
        <v>157.27000000000001</v>
      </c>
      <c r="I25" s="10">
        <v>111.58</v>
      </c>
      <c r="J25" s="10">
        <v>417.02</v>
      </c>
      <c r="K25" s="10">
        <v>345.94</v>
      </c>
      <c r="L25" s="10">
        <v>437.06</v>
      </c>
      <c r="M25" s="10">
        <v>514.55999999999995</v>
      </c>
      <c r="N25" s="10">
        <v>117.96</v>
      </c>
      <c r="O25" s="10"/>
      <c r="P25" s="10">
        <f t="shared" si="0"/>
        <v>3094.59</v>
      </c>
      <c r="Q25" s="10">
        <v>2466.6799999999998</v>
      </c>
      <c r="R25" s="13">
        <f>'FY17 ACT'!P24</f>
        <v>3023</v>
      </c>
      <c r="S25" s="9"/>
    </row>
    <row r="26" spans="1:19" x14ac:dyDescent="0.3">
      <c r="A26" s="9" t="s">
        <v>84</v>
      </c>
      <c r="B26" s="9">
        <v>7920000</v>
      </c>
      <c r="C26" s="10">
        <v>0</v>
      </c>
      <c r="D26" s="10"/>
      <c r="E26" s="10"/>
      <c r="F26" s="10">
        <v>0</v>
      </c>
      <c r="G26" s="10"/>
      <c r="H26" s="10"/>
      <c r="I26" s="10">
        <v>0</v>
      </c>
      <c r="J26" s="10">
        <v>0</v>
      </c>
      <c r="K26" s="10">
        <v>0</v>
      </c>
      <c r="L26" s="10">
        <v>16.98</v>
      </c>
      <c r="M26" s="10">
        <v>-14.98</v>
      </c>
      <c r="N26" s="10">
        <v>0.15</v>
      </c>
      <c r="O26" s="10"/>
      <c r="P26" s="10">
        <f t="shared" si="0"/>
        <v>2.15</v>
      </c>
      <c r="Q26" s="10">
        <v>189</v>
      </c>
      <c r="R26" s="13">
        <f>'FY17 ACT'!P25</f>
        <v>286</v>
      </c>
      <c r="S26" s="9"/>
    </row>
    <row r="27" spans="1:19" x14ac:dyDescent="0.3">
      <c r="A27" s="9" t="s">
        <v>19</v>
      </c>
      <c r="B27" s="9">
        <v>7890000</v>
      </c>
      <c r="C27" s="10">
        <v>317.55</v>
      </c>
      <c r="D27" s="10">
        <v>139.57</v>
      </c>
      <c r="E27" s="10">
        <v>86.08</v>
      </c>
      <c r="F27" s="10">
        <v>307.05</v>
      </c>
      <c r="G27" s="10">
        <v>257.8</v>
      </c>
      <c r="H27" s="10">
        <v>522.27</v>
      </c>
      <c r="I27" s="10">
        <v>399.98</v>
      </c>
      <c r="J27" s="10">
        <v>251.55</v>
      </c>
      <c r="K27" s="10">
        <v>500</v>
      </c>
      <c r="L27" s="10">
        <v>334.86</v>
      </c>
      <c r="M27" s="10">
        <v>560.79</v>
      </c>
      <c r="N27" s="10">
        <v>653.84</v>
      </c>
      <c r="O27" s="10"/>
      <c r="P27" s="10">
        <f t="shared" si="0"/>
        <v>4331.34</v>
      </c>
      <c r="Q27" s="10">
        <v>4326.1099999999997</v>
      </c>
      <c r="R27" s="13">
        <f>'FY17 ACT'!P26</f>
        <v>3135.62</v>
      </c>
      <c r="S27" s="9"/>
    </row>
    <row r="28" spans="1:19" x14ac:dyDescent="0.3">
      <c r="A28" s="9" t="s">
        <v>20</v>
      </c>
      <c r="B28" s="9">
        <v>7980000</v>
      </c>
      <c r="C28" s="10">
        <v>90.52</v>
      </c>
      <c r="D28" s="10">
        <v>90.52</v>
      </c>
      <c r="E28" s="10">
        <v>90.52</v>
      </c>
      <c r="F28" s="10">
        <v>90.52</v>
      </c>
      <c r="G28" s="10">
        <v>90.52</v>
      </c>
      <c r="H28" s="10">
        <v>90.52</v>
      </c>
      <c r="I28" s="10">
        <v>90.52</v>
      </c>
      <c r="J28" s="10">
        <v>90.52</v>
      </c>
      <c r="K28" s="10">
        <v>90.52</v>
      </c>
      <c r="L28" s="10">
        <v>90.52</v>
      </c>
      <c r="M28" s="10">
        <v>90.52</v>
      </c>
      <c r="N28" s="10">
        <v>90.48</v>
      </c>
      <c r="O28" s="10"/>
      <c r="P28" s="10">
        <f t="shared" si="0"/>
        <v>1086.1999999999998</v>
      </c>
      <c r="Q28" s="10">
        <v>995.71999999999991</v>
      </c>
      <c r="R28" s="13">
        <f>'FY17 ACT'!P27</f>
        <v>995.72</v>
      </c>
      <c r="S28" s="9"/>
    </row>
    <row r="29" spans="1:19" x14ac:dyDescent="0.3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3"/>
      <c r="S29" s="9"/>
    </row>
    <row r="30" spans="1:19" x14ac:dyDescent="0.3">
      <c r="A30" s="7" t="s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3"/>
      <c r="S30" s="9"/>
    </row>
    <row r="31" spans="1:19" x14ac:dyDescent="0.3">
      <c r="A31" s="9" t="s">
        <v>25</v>
      </c>
      <c r="B31" s="9">
        <v>8100001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0"/>
        <v>0</v>
      </c>
      <c r="Q31" s="10">
        <v>82.26</v>
      </c>
      <c r="R31" s="13">
        <f>'FY17 ACT'!P30</f>
        <v>126.56</v>
      </c>
      <c r="S31" s="9"/>
    </row>
    <row r="32" spans="1:19" x14ac:dyDescent="0.3">
      <c r="A32" s="9" t="s">
        <v>27</v>
      </c>
      <c r="B32" s="9">
        <v>8120000</v>
      </c>
      <c r="C32" s="10">
        <v>6.97</v>
      </c>
      <c r="D32" s="10"/>
      <c r="E32" s="10"/>
      <c r="F32" s="10"/>
      <c r="G32" s="10">
        <v>29.84</v>
      </c>
      <c r="H32" s="10">
        <v>59.16</v>
      </c>
      <c r="I32" s="10"/>
      <c r="J32" s="10"/>
      <c r="K32" s="10">
        <v>161.36000000000001</v>
      </c>
      <c r="L32" s="10"/>
      <c r="M32" s="10">
        <v>17.690000000000001</v>
      </c>
      <c r="N32" s="10"/>
      <c r="O32" s="10"/>
      <c r="P32" s="10">
        <f t="shared" si="0"/>
        <v>275.02000000000004</v>
      </c>
      <c r="Q32" s="10">
        <v>0</v>
      </c>
      <c r="R32" s="13">
        <f>'FY17 ACT'!P31</f>
        <v>713.73</v>
      </c>
      <c r="S32" s="9"/>
    </row>
    <row r="33" spans="1:22" x14ac:dyDescent="0.3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3">
        <f>'FY17 ACT'!P32</f>
        <v>0</v>
      </c>
      <c r="S33" s="9"/>
    </row>
    <row r="34" spans="1:22" x14ac:dyDescent="0.3">
      <c r="A34" s="7" t="s">
        <v>26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">
        <f>'FY17 ACT'!P33</f>
        <v>0</v>
      </c>
      <c r="S34" s="9"/>
    </row>
    <row r="35" spans="1:22" x14ac:dyDescent="0.3">
      <c r="A35" s="9" t="s">
        <v>28</v>
      </c>
      <c r="B35" s="9">
        <v>9120000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0"/>
        <v>0</v>
      </c>
      <c r="Q35" s="10">
        <f>SUM(E35:P35)</f>
        <v>0</v>
      </c>
      <c r="R35" s="13">
        <f>'FY17 ACT'!P34</f>
        <v>0</v>
      </c>
      <c r="S35" s="9"/>
    </row>
    <row r="36" spans="1:22" x14ac:dyDescent="0.3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3">
        <f>'FY17 ACT'!P35</f>
        <v>0</v>
      </c>
      <c r="S36" s="9"/>
    </row>
    <row r="37" spans="1:22" x14ac:dyDescent="0.3">
      <c r="A37" s="9" t="s">
        <v>43</v>
      </c>
      <c r="B37" s="9"/>
      <c r="C37" s="10">
        <f t="shared" ref="C37:N37" si="1">C2+C3+C4+C5+C6+C7+C31+C32</f>
        <v>1286.21</v>
      </c>
      <c r="D37" s="10">
        <f t="shared" si="1"/>
        <v>1423</v>
      </c>
      <c r="E37" s="10">
        <f>E2+E3+E4+E5+E6+E7+E31+E32</f>
        <v>1141.32</v>
      </c>
      <c r="F37" s="10">
        <f t="shared" si="1"/>
        <v>1719.8999999999999</v>
      </c>
      <c r="G37" s="10">
        <f t="shared" si="1"/>
        <v>1423</v>
      </c>
      <c r="H37" s="10">
        <f t="shared" si="1"/>
        <v>1751.23</v>
      </c>
      <c r="I37" s="10">
        <f t="shared" si="1"/>
        <v>887.05</v>
      </c>
      <c r="J37" s="10">
        <f t="shared" si="1"/>
        <v>1787.6</v>
      </c>
      <c r="K37" s="10">
        <f>K2+K3+K4+K5+K6+K7+K31+K32</f>
        <v>1638.5300000000002</v>
      </c>
      <c r="L37" s="10">
        <f t="shared" si="1"/>
        <v>2121.67</v>
      </c>
      <c r="M37" s="10">
        <f t="shared" si="1"/>
        <v>1972.51</v>
      </c>
      <c r="N37" s="10">
        <f t="shared" si="1"/>
        <v>1849.73</v>
      </c>
      <c r="O37" s="10"/>
      <c r="P37" s="10">
        <f t="shared" si="0"/>
        <v>19001.75</v>
      </c>
      <c r="Q37" s="10">
        <f t="shared" ref="Q37" si="2">Q2+Q3+Q4+Q5+Q6+Q7+Q31+Q32</f>
        <v>16887.12</v>
      </c>
      <c r="R37" s="10">
        <f t="shared" ref="R37" si="3">R2+R3+R4+R5+R6+R7+R31+R32</f>
        <v>19333.79</v>
      </c>
      <c r="S37" s="43"/>
      <c r="T37" s="2"/>
      <c r="U37" s="2"/>
      <c r="V37" s="2"/>
    </row>
    <row r="38" spans="1:22" x14ac:dyDescent="0.3">
      <c r="A38" s="9" t="s">
        <v>44</v>
      </c>
      <c r="B38" s="9"/>
      <c r="C38" s="10">
        <f t="shared" ref="C38:H38" si="4">C26+C13+C14+C15+C16+C17+C18+C19+C20+C21+C22+C23+C24+C25+C27+C28</f>
        <v>1236.31</v>
      </c>
      <c r="D38" s="10">
        <f t="shared" si="4"/>
        <v>871.36999999999989</v>
      </c>
      <c r="E38" s="10">
        <f>E26+E13+E14+E15+E16+E17+E18+E19+E20+E21+E22+E23+E24+E25+E27+E28</f>
        <v>659.61</v>
      </c>
      <c r="F38" s="10">
        <f t="shared" si="4"/>
        <v>-246.45999999999998</v>
      </c>
      <c r="G38" s="10">
        <f t="shared" si="4"/>
        <v>1312.98</v>
      </c>
      <c r="H38" s="10">
        <f t="shared" si="4"/>
        <v>1525.92</v>
      </c>
      <c r="I38" s="10">
        <f t="shared" ref="I38:J38" si="5">I13+I14+I15+I16+I17+I18+I19+I20+I21+I22+I23+I24+I25+I27+I28+I31+I32</f>
        <v>911.07999999999993</v>
      </c>
      <c r="J38" s="10">
        <f t="shared" si="5"/>
        <v>1673.78</v>
      </c>
      <c r="K38" s="10">
        <f>K26+K13+K14+K15+K16+K17+K18+K19+K20+K21+K22+K23+K24+K25+K27+K28</f>
        <v>1440.51</v>
      </c>
      <c r="L38" s="10">
        <f t="shared" ref="L38:N38" si="6">L13+L14+L15+L16+L17+L18+L19+L20+L21+L22+L23+L24+L25+L27+L28</f>
        <v>1353.44</v>
      </c>
      <c r="M38" s="10">
        <f t="shared" si="6"/>
        <v>1433.87</v>
      </c>
      <c r="N38" s="10">
        <f t="shared" si="6"/>
        <v>1382.81</v>
      </c>
      <c r="O38" s="10"/>
      <c r="P38" s="10">
        <f t="shared" si="0"/>
        <v>13555.22</v>
      </c>
      <c r="Q38" s="10">
        <f t="shared" ref="Q38" si="7">Q13+Q14+Q15+Q16+Q17+Q18+Q19+Q20+Q21+Q22+Q23+Q24+Q25+Q27+Q28</f>
        <v>15827.589999999998</v>
      </c>
      <c r="R38" s="10">
        <f t="shared" ref="R38" si="8">R13+R14+R15+R16+R17+R18+R19+R20+R21+R22+R23+R24+R25+R27+R28</f>
        <v>13987.97</v>
      </c>
      <c r="S38" s="43"/>
      <c r="T38" s="2"/>
      <c r="U38" s="2"/>
      <c r="V38" s="2"/>
    </row>
    <row r="39" spans="1:22" x14ac:dyDescent="0.3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>
        <f>'FY17 ACT'!P38</f>
        <v>0</v>
      </c>
      <c r="S39" s="9"/>
    </row>
    <row r="40" spans="1:22" x14ac:dyDescent="0.3">
      <c r="A40" s="11" t="s">
        <v>29</v>
      </c>
      <c r="B40" s="12"/>
      <c r="C40" s="13">
        <f>C37-C38</f>
        <v>49.900000000000091</v>
      </c>
      <c r="D40" s="13">
        <f t="shared" ref="D40:N40" si="9">D37-D38</f>
        <v>551.63000000000011</v>
      </c>
      <c r="E40" s="13">
        <f t="shared" si="9"/>
        <v>481.70999999999992</v>
      </c>
      <c r="F40" s="13">
        <f t="shared" si="9"/>
        <v>1966.36</v>
      </c>
      <c r="G40" s="13">
        <f t="shared" si="9"/>
        <v>110.01999999999998</v>
      </c>
      <c r="H40" s="13">
        <f t="shared" si="9"/>
        <v>225.30999999999995</v>
      </c>
      <c r="I40" s="13">
        <f t="shared" si="9"/>
        <v>-24.029999999999973</v>
      </c>
      <c r="J40" s="13">
        <f t="shared" si="9"/>
        <v>113.81999999999994</v>
      </c>
      <c r="K40" s="13">
        <f t="shared" si="9"/>
        <v>198.02000000000021</v>
      </c>
      <c r="L40" s="13">
        <f t="shared" si="9"/>
        <v>768.23</v>
      </c>
      <c r="M40" s="13">
        <f>M37-M38</f>
        <v>538.6400000000001</v>
      </c>
      <c r="N40" s="13">
        <f t="shared" si="9"/>
        <v>466.92000000000007</v>
      </c>
      <c r="O40" s="13"/>
      <c r="P40" s="13">
        <f t="shared" si="0"/>
        <v>5446.5300000000016</v>
      </c>
      <c r="Q40" s="13">
        <f t="shared" ref="Q40" si="10">Q37-Q38</f>
        <v>1059.5300000000007</v>
      </c>
      <c r="R40" s="13">
        <f t="shared" ref="R40" si="11">R37-R38</f>
        <v>5345.8200000000015</v>
      </c>
      <c r="S40" s="45"/>
      <c r="T40" s="3"/>
      <c r="U40" s="3"/>
      <c r="V4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workbookViewId="0">
      <selection activeCell="C1" sqref="C1:P1048576"/>
    </sheetView>
  </sheetViews>
  <sheetFormatPr defaultRowHeight="14.4" x14ac:dyDescent="0.3"/>
  <cols>
    <col min="1" max="1" width="34.109375" bestFit="1" customWidth="1"/>
    <col min="3" max="14" width="7.5546875" style="5" bestFit="1" customWidth="1"/>
    <col min="15" max="15" width="8.5546875" style="5" bestFit="1" customWidth="1"/>
    <col min="16" max="16" width="7.5546875" bestFit="1" customWidth="1"/>
  </cols>
  <sheetData>
    <row r="1" spans="1:17" x14ac:dyDescent="0.3">
      <c r="A1" s="7" t="s">
        <v>22</v>
      </c>
      <c r="B1" s="7" t="s">
        <v>30</v>
      </c>
      <c r="C1" s="8" t="s">
        <v>32</v>
      </c>
      <c r="D1" s="8" t="s">
        <v>33</v>
      </c>
      <c r="E1" s="8" t="s">
        <v>34</v>
      </c>
      <c r="F1" s="8" t="s">
        <v>31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8" t="s">
        <v>42</v>
      </c>
      <c r="O1" s="8" t="s">
        <v>70</v>
      </c>
      <c r="P1" s="42" t="s">
        <v>54</v>
      </c>
      <c r="Q1" s="9"/>
    </row>
    <row r="2" spans="1:17" x14ac:dyDescent="0.3">
      <c r="A2" s="9" t="s">
        <v>0</v>
      </c>
      <c r="B2" s="9"/>
      <c r="C2" s="10">
        <v>15.09</v>
      </c>
      <c r="D2" s="10">
        <v>118.89</v>
      </c>
      <c r="E2" s="10">
        <v>103.39</v>
      </c>
      <c r="F2" s="10">
        <v>67.22</v>
      </c>
      <c r="G2" s="10">
        <v>125.04</v>
      </c>
      <c r="H2" s="10">
        <v>74.08</v>
      </c>
      <c r="I2" s="10">
        <v>18.96</v>
      </c>
      <c r="J2" s="10">
        <v>225.38</v>
      </c>
      <c r="K2" s="10">
        <v>21.02</v>
      </c>
      <c r="L2" s="10">
        <v>113.36</v>
      </c>
      <c r="M2" s="10">
        <v>87.86</v>
      </c>
      <c r="N2" s="10">
        <v>114.25</v>
      </c>
      <c r="O2" s="10">
        <f t="shared" ref="O2:O8" si="0">SUM(C2:N2)</f>
        <v>1084.54</v>
      </c>
      <c r="P2" s="13">
        <v>1040</v>
      </c>
      <c r="Q2" s="9"/>
    </row>
    <row r="3" spans="1:17" x14ac:dyDescent="0.3">
      <c r="A3" s="9" t="s">
        <v>1</v>
      </c>
      <c r="B3" s="9">
        <v>5010000</v>
      </c>
      <c r="C3" s="10">
        <v>62</v>
      </c>
      <c r="D3" s="10">
        <v>21</v>
      </c>
      <c r="E3" s="10">
        <v>35</v>
      </c>
      <c r="F3" s="10">
        <v>0</v>
      </c>
      <c r="G3" s="10">
        <v>14</v>
      </c>
      <c r="H3" s="10">
        <v>102</v>
      </c>
      <c r="I3" s="10">
        <v>14</v>
      </c>
      <c r="J3" s="10">
        <v>67</v>
      </c>
      <c r="K3" s="10">
        <v>178</v>
      </c>
      <c r="L3" s="10">
        <v>165</v>
      </c>
      <c r="M3" s="10">
        <v>157.5</v>
      </c>
      <c r="N3" s="10">
        <v>115</v>
      </c>
      <c r="O3" s="10">
        <f t="shared" si="0"/>
        <v>930.5</v>
      </c>
      <c r="P3" s="13">
        <v>1755</v>
      </c>
      <c r="Q3" s="9"/>
    </row>
    <row r="4" spans="1:17" x14ac:dyDescent="0.3">
      <c r="A4" s="9" t="s">
        <v>2</v>
      </c>
      <c r="B4" s="9">
        <v>5010006</v>
      </c>
      <c r="C4" s="10">
        <v>25</v>
      </c>
      <c r="D4" s="10">
        <v>50</v>
      </c>
      <c r="E4" s="10">
        <v>0</v>
      </c>
      <c r="F4" s="10">
        <v>50</v>
      </c>
      <c r="G4" s="10">
        <v>0</v>
      </c>
      <c r="H4" s="10">
        <v>100</v>
      </c>
      <c r="I4" s="10">
        <v>106</v>
      </c>
      <c r="J4" s="10">
        <v>50</v>
      </c>
      <c r="K4" s="10">
        <v>0</v>
      </c>
      <c r="L4" s="10">
        <v>0</v>
      </c>
      <c r="M4" s="10">
        <v>50</v>
      </c>
      <c r="N4" s="10">
        <v>50</v>
      </c>
      <c r="O4" s="10">
        <f t="shared" si="0"/>
        <v>481</v>
      </c>
      <c r="P4" s="13">
        <v>329</v>
      </c>
      <c r="Q4" s="9"/>
    </row>
    <row r="5" spans="1:17" x14ac:dyDescent="0.3">
      <c r="A5" s="9" t="s">
        <v>3</v>
      </c>
      <c r="B5" s="9">
        <v>5020000</v>
      </c>
      <c r="C5" s="10">
        <v>444</v>
      </c>
      <c r="D5" s="10">
        <v>826</v>
      </c>
      <c r="E5" s="10">
        <v>696</v>
      </c>
      <c r="F5" s="10">
        <v>884</v>
      </c>
      <c r="G5" s="10">
        <v>828</v>
      </c>
      <c r="H5" s="10">
        <v>732</v>
      </c>
      <c r="I5" s="10">
        <v>814</v>
      </c>
      <c r="J5" s="10">
        <v>844</v>
      </c>
      <c r="K5" s="10">
        <v>808</v>
      </c>
      <c r="L5" s="10">
        <v>864</v>
      </c>
      <c r="M5" s="10">
        <v>856</v>
      </c>
      <c r="N5" s="10">
        <v>848</v>
      </c>
      <c r="O5" s="10">
        <f t="shared" si="0"/>
        <v>9444</v>
      </c>
      <c r="P5" s="13">
        <v>9236</v>
      </c>
      <c r="Q5" s="9"/>
    </row>
    <row r="6" spans="1:17" x14ac:dyDescent="0.3">
      <c r="A6" s="9" t="s">
        <v>4</v>
      </c>
      <c r="B6" s="9">
        <v>5040000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 t="shared" si="0"/>
        <v>0</v>
      </c>
      <c r="P6" s="13">
        <v>1437.5</v>
      </c>
      <c r="Q6" s="9"/>
    </row>
    <row r="7" spans="1:17" x14ac:dyDescent="0.3">
      <c r="A7" s="9" t="s">
        <v>5</v>
      </c>
      <c r="B7" s="9">
        <v>5080000</v>
      </c>
      <c r="C7" s="10">
        <v>508.14</v>
      </c>
      <c r="D7" s="10">
        <v>170.67</v>
      </c>
      <c r="E7" s="10">
        <v>78.83</v>
      </c>
      <c r="F7" s="10">
        <v>260.17</v>
      </c>
      <c r="G7" s="10">
        <v>762.85</v>
      </c>
      <c r="H7" s="10">
        <v>473.26</v>
      </c>
      <c r="I7" s="10">
        <v>619.25</v>
      </c>
      <c r="J7" s="10">
        <v>468.13</v>
      </c>
      <c r="K7" s="10">
        <v>268.87</v>
      </c>
      <c r="L7" s="10">
        <v>429</v>
      </c>
      <c r="M7" s="10">
        <v>321.17</v>
      </c>
      <c r="N7" s="10">
        <v>504.48</v>
      </c>
      <c r="O7" s="10">
        <f t="shared" si="0"/>
        <v>4864.82</v>
      </c>
      <c r="P7" s="13">
        <v>4696</v>
      </c>
      <c r="Q7" s="9"/>
    </row>
    <row r="8" spans="1:17" x14ac:dyDescent="0.3">
      <c r="A8" s="9" t="s">
        <v>6</v>
      </c>
      <c r="B8" s="9">
        <v>5170000</v>
      </c>
      <c r="C8" s="10"/>
      <c r="D8" s="10"/>
      <c r="E8" s="10">
        <v>0</v>
      </c>
      <c r="F8" s="10">
        <v>312.56</v>
      </c>
      <c r="G8" s="10">
        <v>155.35</v>
      </c>
      <c r="H8" s="10">
        <v>79.17</v>
      </c>
      <c r="I8" s="10"/>
      <c r="J8" s="10"/>
      <c r="K8" s="10"/>
      <c r="L8" s="10"/>
      <c r="M8" s="10"/>
      <c r="N8" s="10"/>
      <c r="O8" s="10">
        <f t="shared" si="0"/>
        <v>547.07999999999993</v>
      </c>
      <c r="P8" s="13">
        <v>2198</v>
      </c>
      <c r="Q8" s="9"/>
    </row>
    <row r="9" spans="1:17" x14ac:dyDescent="0.3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9"/>
    </row>
    <row r="10" spans="1:17" x14ac:dyDescent="0.3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/>
      <c r="Q10" s="9"/>
    </row>
    <row r="11" spans="1:17" x14ac:dyDescent="0.3">
      <c r="A11" s="7" t="s">
        <v>23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</row>
    <row r="12" spans="1:17" x14ac:dyDescent="0.3">
      <c r="A12" s="9" t="s">
        <v>7</v>
      </c>
      <c r="B12" s="9">
        <v>7150000</v>
      </c>
      <c r="C12" s="10">
        <v>145</v>
      </c>
      <c r="D12" s="10">
        <v>145</v>
      </c>
      <c r="E12" s="10">
        <v>145</v>
      </c>
      <c r="F12" s="10">
        <v>145</v>
      </c>
      <c r="G12" s="10">
        <v>145</v>
      </c>
      <c r="H12" s="10">
        <v>0</v>
      </c>
      <c r="I12" s="10">
        <v>290</v>
      </c>
      <c r="J12" s="10">
        <v>145</v>
      </c>
      <c r="K12" s="10">
        <v>145</v>
      </c>
      <c r="L12" s="10">
        <v>0</v>
      </c>
      <c r="M12" s="10">
        <v>145</v>
      </c>
      <c r="N12" s="10">
        <v>145</v>
      </c>
      <c r="O12" s="10">
        <f t="shared" ref="O12:O27" si="1">SUM(C12:N12)</f>
        <v>1595</v>
      </c>
      <c r="P12" s="13">
        <v>1235</v>
      </c>
      <c r="Q12" s="9"/>
    </row>
    <row r="13" spans="1:17" x14ac:dyDescent="0.3">
      <c r="A13" s="9" t="s">
        <v>8</v>
      </c>
      <c r="B13" s="9">
        <v>7150001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10"/>
      <c r="L13" s="10"/>
      <c r="M13" s="10"/>
      <c r="N13" s="10"/>
      <c r="O13" s="10">
        <f t="shared" si="1"/>
        <v>0</v>
      </c>
      <c r="P13" s="9">
        <v>0</v>
      </c>
      <c r="Q13" s="9"/>
    </row>
    <row r="14" spans="1:17" x14ac:dyDescent="0.3">
      <c r="A14" s="9" t="s">
        <v>9</v>
      </c>
      <c r="B14" s="9">
        <v>7200000</v>
      </c>
      <c r="C14" s="10">
        <v>561.61</v>
      </c>
      <c r="D14" s="10">
        <v>191.67</v>
      </c>
      <c r="E14" s="10">
        <v>305.35000000000002</v>
      </c>
      <c r="F14" s="10">
        <v>18</v>
      </c>
      <c r="G14" s="10">
        <v>133.61000000000001</v>
      </c>
      <c r="H14" s="10">
        <v>90.58</v>
      </c>
      <c r="I14" s="10">
        <v>72</v>
      </c>
      <c r="J14" s="10">
        <v>18</v>
      </c>
      <c r="K14" s="10">
        <v>60.75</v>
      </c>
      <c r="L14" s="10">
        <v>483.45</v>
      </c>
      <c r="M14" s="10">
        <v>108.49</v>
      </c>
      <c r="N14" s="10">
        <v>85</v>
      </c>
      <c r="O14" s="10">
        <f t="shared" si="1"/>
        <v>2128.5100000000002</v>
      </c>
      <c r="P14" s="13">
        <v>1691</v>
      </c>
      <c r="Q14" s="9"/>
    </row>
    <row r="15" spans="1:17" x14ac:dyDescent="0.3">
      <c r="A15" s="9" t="s">
        <v>10</v>
      </c>
      <c r="B15" s="9">
        <v>7200001</v>
      </c>
      <c r="C15" s="10">
        <v>0</v>
      </c>
      <c r="D15" s="10"/>
      <c r="E15" s="10"/>
      <c r="F15" s="10"/>
      <c r="G15" s="10">
        <v>0</v>
      </c>
      <c r="H15" s="10"/>
      <c r="I15" s="10"/>
      <c r="J15" s="10"/>
      <c r="K15" s="10"/>
      <c r="L15" s="10"/>
      <c r="M15" s="10"/>
      <c r="N15" s="10"/>
      <c r="O15" s="10">
        <f t="shared" si="1"/>
        <v>0</v>
      </c>
      <c r="P15" s="9">
        <v>0</v>
      </c>
      <c r="Q15" s="9"/>
    </row>
    <row r="16" spans="1:17" x14ac:dyDescent="0.3">
      <c r="A16" s="9" t="s">
        <v>21</v>
      </c>
      <c r="B16" s="9">
        <v>7210000</v>
      </c>
      <c r="C16" s="10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 t="shared" si="1"/>
        <v>0</v>
      </c>
      <c r="P16" s="13">
        <v>0</v>
      </c>
      <c r="Q16" s="9"/>
    </row>
    <row r="17" spans="1:17" x14ac:dyDescent="0.3">
      <c r="A17" s="9" t="s">
        <v>11</v>
      </c>
      <c r="B17" s="9">
        <v>7230000</v>
      </c>
      <c r="C17" s="10">
        <v>191.67</v>
      </c>
      <c r="D17" s="10"/>
      <c r="E17" s="10">
        <f>177+265.16</f>
        <v>442.16</v>
      </c>
      <c r="F17" s="10">
        <f>85+265</f>
        <v>350</v>
      </c>
      <c r="G17" s="10">
        <f>85+265</f>
        <v>350</v>
      </c>
      <c r="H17" s="10">
        <v>538.67999999999995</v>
      </c>
      <c r="I17" s="10">
        <v>314.85000000000002</v>
      </c>
      <c r="J17" s="10">
        <v>314.87</v>
      </c>
      <c r="K17" s="10">
        <v>394.87</v>
      </c>
      <c r="L17" s="10">
        <v>85</v>
      </c>
      <c r="M17" s="10">
        <v>372.16</v>
      </c>
      <c r="N17" s="10"/>
      <c r="O17" s="10">
        <f t="shared" si="1"/>
        <v>3354.2599999999993</v>
      </c>
      <c r="P17" s="13">
        <v>2622</v>
      </c>
      <c r="Q17" s="9"/>
    </row>
    <row r="18" spans="1:17" x14ac:dyDescent="0.3">
      <c r="A18" s="9" t="s">
        <v>12</v>
      </c>
      <c r="B18" s="9">
        <v>7260000</v>
      </c>
      <c r="C18" s="10">
        <v>0</v>
      </c>
      <c r="D18" s="10"/>
      <c r="E18" s="10"/>
      <c r="F18" s="10"/>
      <c r="G18" s="10">
        <v>0</v>
      </c>
      <c r="H18" s="10"/>
      <c r="I18" s="10"/>
      <c r="J18" s="10"/>
      <c r="K18" s="10"/>
      <c r="L18" s="10"/>
      <c r="M18" s="10"/>
      <c r="N18" s="10"/>
      <c r="O18" s="10">
        <f t="shared" si="1"/>
        <v>0</v>
      </c>
      <c r="P18" s="13">
        <v>0</v>
      </c>
      <c r="Q18" s="9"/>
    </row>
    <row r="19" spans="1:17" x14ac:dyDescent="0.3">
      <c r="A19" s="9" t="s">
        <v>13</v>
      </c>
      <c r="B19" s="9">
        <v>7510000</v>
      </c>
      <c r="C19" s="10">
        <v>0</v>
      </c>
      <c r="D19" s="10"/>
      <c r="E19" s="10"/>
      <c r="F19" s="10"/>
      <c r="G19" s="10">
        <v>0</v>
      </c>
      <c r="H19" s="10"/>
      <c r="I19" s="10"/>
      <c r="J19" s="10"/>
      <c r="K19" s="10"/>
      <c r="L19" s="10"/>
      <c r="M19" s="10"/>
      <c r="N19" s="10"/>
      <c r="O19" s="10">
        <f t="shared" si="1"/>
        <v>0</v>
      </c>
      <c r="P19" s="13">
        <v>350</v>
      </c>
      <c r="Q19" s="9"/>
    </row>
    <row r="20" spans="1:17" x14ac:dyDescent="0.3">
      <c r="A20" s="9" t="s">
        <v>14</v>
      </c>
      <c r="B20" s="9">
        <v>7570000</v>
      </c>
      <c r="C20" s="10">
        <v>0</v>
      </c>
      <c r="D20" s="10"/>
      <c r="E20" s="10"/>
      <c r="F20" s="10"/>
      <c r="G20" s="10">
        <v>0</v>
      </c>
      <c r="H20" s="10"/>
      <c r="I20" s="10"/>
      <c r="J20" s="10"/>
      <c r="K20" s="10"/>
      <c r="L20" s="10"/>
      <c r="M20" s="10"/>
      <c r="N20" s="10"/>
      <c r="O20" s="10">
        <f t="shared" si="1"/>
        <v>0</v>
      </c>
      <c r="P20" s="13">
        <v>0</v>
      </c>
      <c r="Q20" s="9"/>
    </row>
    <row r="21" spans="1:17" x14ac:dyDescent="0.3">
      <c r="A21" s="9" t="s">
        <v>15</v>
      </c>
      <c r="B21" s="9">
        <v>7590000</v>
      </c>
      <c r="C21" s="10">
        <v>0</v>
      </c>
      <c r="D21" s="10"/>
      <c r="E21" s="10"/>
      <c r="F21" s="10"/>
      <c r="G21" s="10">
        <v>0</v>
      </c>
      <c r="H21" s="10"/>
      <c r="I21" s="10"/>
      <c r="J21" s="10"/>
      <c r="K21" s="10"/>
      <c r="L21" s="10"/>
      <c r="M21" s="10"/>
      <c r="N21" s="10"/>
      <c r="O21" s="10">
        <f t="shared" si="1"/>
        <v>0</v>
      </c>
      <c r="P21" s="13">
        <v>0</v>
      </c>
      <c r="Q21" s="9"/>
    </row>
    <row r="22" spans="1:17" x14ac:dyDescent="0.3">
      <c r="A22" s="9" t="s">
        <v>16</v>
      </c>
      <c r="B22" s="9">
        <v>7870000</v>
      </c>
      <c r="C22" s="10">
        <v>64.290000000000006</v>
      </c>
      <c r="D22" s="10">
        <v>64.290000000000006</v>
      </c>
      <c r="E22" s="10">
        <v>64.290000000000006</v>
      </c>
      <c r="F22" s="10">
        <v>64.290000000000006</v>
      </c>
      <c r="G22" s="10">
        <v>63.16</v>
      </c>
      <c r="H22" s="10">
        <v>64.290000000000006</v>
      </c>
      <c r="I22" s="10">
        <v>64.290000000000006</v>
      </c>
      <c r="J22" s="10">
        <v>65.290000000000006</v>
      </c>
      <c r="K22" s="10">
        <v>68.28</v>
      </c>
      <c r="L22" s="10">
        <v>68.28</v>
      </c>
      <c r="M22" s="10">
        <v>68.28</v>
      </c>
      <c r="N22" s="10">
        <v>68.28</v>
      </c>
      <c r="O22" s="10">
        <f t="shared" si="1"/>
        <v>787.31</v>
      </c>
      <c r="P22" s="13">
        <v>163.63</v>
      </c>
      <c r="Q22" s="9"/>
    </row>
    <row r="23" spans="1:17" x14ac:dyDescent="0.3">
      <c r="A23" s="9" t="s">
        <v>17</v>
      </c>
      <c r="B23" s="9">
        <v>7870001</v>
      </c>
      <c r="C23" s="10">
        <v>0</v>
      </c>
      <c r="D23" s="10">
        <v>0</v>
      </c>
      <c r="E23" s="10">
        <v>0</v>
      </c>
      <c r="F23" s="10">
        <v>0</v>
      </c>
      <c r="G23" s="10">
        <v>100</v>
      </c>
      <c r="H23" s="10">
        <v>0</v>
      </c>
      <c r="I23" s="10">
        <v>0</v>
      </c>
      <c r="J23" s="10">
        <v>0</v>
      </c>
      <c r="K23" s="10">
        <v>0</v>
      </c>
      <c r="L23" s="10">
        <v>74</v>
      </c>
      <c r="M23" s="10">
        <v>0</v>
      </c>
      <c r="N23" s="10">
        <v>0</v>
      </c>
      <c r="O23" s="10">
        <f t="shared" si="1"/>
        <v>174</v>
      </c>
      <c r="P23" s="13">
        <v>772</v>
      </c>
      <c r="Q23" s="9"/>
    </row>
    <row r="24" spans="1:17" x14ac:dyDescent="0.3">
      <c r="A24" s="9" t="s">
        <v>18</v>
      </c>
      <c r="B24" s="9">
        <v>7880000</v>
      </c>
      <c r="C24" s="10">
        <v>286.74</v>
      </c>
      <c r="D24" s="10">
        <v>312.56</v>
      </c>
      <c r="E24" s="10">
        <v>22.57</v>
      </c>
      <c r="F24" s="10">
        <v>153.94999999999999</v>
      </c>
      <c r="G24" s="10">
        <v>109.99</v>
      </c>
      <c r="H24" s="10">
        <v>121.17</v>
      </c>
      <c r="I24" s="10">
        <v>101.07</v>
      </c>
      <c r="J24" s="10">
        <v>109.34</v>
      </c>
      <c r="K24" s="10">
        <v>426.4</v>
      </c>
      <c r="L24" s="10">
        <v>223.83</v>
      </c>
      <c r="M24" s="10">
        <v>581.21</v>
      </c>
      <c r="N24" s="10">
        <v>17.850000000000001</v>
      </c>
      <c r="O24" s="10">
        <f t="shared" si="1"/>
        <v>2466.6799999999998</v>
      </c>
      <c r="P24" s="13">
        <v>3023</v>
      </c>
      <c r="Q24" s="9"/>
    </row>
    <row r="25" spans="1:17" x14ac:dyDescent="0.3">
      <c r="A25" s="9" t="s">
        <v>45</v>
      </c>
      <c r="B25" s="9">
        <v>7930000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190</v>
      </c>
      <c r="I25" s="10"/>
      <c r="J25" s="10">
        <v>0</v>
      </c>
      <c r="K25" s="10"/>
      <c r="L25" s="10"/>
      <c r="M25" s="10">
        <v>0</v>
      </c>
      <c r="N25" s="10">
        <v>-1</v>
      </c>
      <c r="O25" s="10">
        <f t="shared" si="1"/>
        <v>189</v>
      </c>
      <c r="P25" s="13">
        <v>286</v>
      </c>
      <c r="Q25" s="9"/>
    </row>
    <row r="26" spans="1:17" x14ac:dyDescent="0.3">
      <c r="A26" s="9" t="s">
        <v>19</v>
      </c>
      <c r="B26" s="9">
        <v>7890000</v>
      </c>
      <c r="C26" s="10">
        <v>428.64</v>
      </c>
      <c r="D26" s="10">
        <v>99.77</v>
      </c>
      <c r="E26" s="10">
        <v>153.83000000000001</v>
      </c>
      <c r="F26" s="10">
        <v>109.17</v>
      </c>
      <c r="G26" s="10">
        <v>867.85</v>
      </c>
      <c r="H26" s="10">
        <v>464.51</v>
      </c>
      <c r="I26" s="10">
        <v>427.97</v>
      </c>
      <c r="J26" s="10">
        <v>362.85</v>
      </c>
      <c r="K26" s="10">
        <v>301.87</v>
      </c>
      <c r="L26" s="10">
        <v>395</v>
      </c>
      <c r="M26" s="10">
        <v>228.17</v>
      </c>
      <c r="N26" s="10">
        <v>486.48</v>
      </c>
      <c r="O26" s="10">
        <f t="shared" si="1"/>
        <v>4326.1099999999997</v>
      </c>
      <c r="P26" s="13">
        <v>3135.62</v>
      </c>
      <c r="Q26" s="9"/>
    </row>
    <row r="27" spans="1:17" x14ac:dyDescent="0.3">
      <c r="A27" s="9" t="s">
        <v>20</v>
      </c>
      <c r="B27" s="9">
        <v>7980000</v>
      </c>
      <c r="C27" s="10">
        <v>90.52</v>
      </c>
      <c r="D27" s="10">
        <v>90.52</v>
      </c>
      <c r="E27" s="10">
        <v>90.52</v>
      </c>
      <c r="F27" s="10">
        <v>90.52</v>
      </c>
      <c r="G27" s="10">
        <v>90.52</v>
      </c>
      <c r="H27" s="10">
        <v>90.52</v>
      </c>
      <c r="I27" s="10">
        <v>90.52</v>
      </c>
      <c r="J27" s="10">
        <v>90.52</v>
      </c>
      <c r="K27" s="10">
        <v>90.52</v>
      </c>
      <c r="L27" s="10"/>
      <c r="M27" s="10">
        <v>90.52</v>
      </c>
      <c r="N27" s="10">
        <v>90.52</v>
      </c>
      <c r="O27" s="10">
        <f t="shared" si="1"/>
        <v>995.71999999999991</v>
      </c>
      <c r="P27" s="13">
        <v>995.72</v>
      </c>
      <c r="Q27" s="9"/>
    </row>
    <row r="28" spans="1:17" x14ac:dyDescent="0.3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  <c r="Q28" s="9"/>
    </row>
    <row r="29" spans="1:17" x14ac:dyDescent="0.3">
      <c r="A29" s="7" t="s">
        <v>24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/>
      <c r="Q29" s="9"/>
    </row>
    <row r="30" spans="1:17" x14ac:dyDescent="0.3">
      <c r="A30" s="9" t="s">
        <v>25</v>
      </c>
      <c r="B30" s="9">
        <v>8100001</v>
      </c>
      <c r="C30" s="10">
        <v>0</v>
      </c>
      <c r="D30" s="10"/>
      <c r="E30" s="10"/>
      <c r="F30" s="10"/>
      <c r="G30" s="10">
        <v>0</v>
      </c>
      <c r="H30" s="10">
        <v>82.26</v>
      </c>
      <c r="I30" s="10"/>
      <c r="J30" s="10"/>
      <c r="K30" s="10"/>
      <c r="L30" s="10"/>
      <c r="M30" s="10"/>
      <c r="N30" s="10"/>
      <c r="O30" s="10">
        <f>SUM(C30:N30)</f>
        <v>82.26</v>
      </c>
      <c r="P30" s="13">
        <v>126.56</v>
      </c>
      <c r="Q30" s="9"/>
    </row>
    <row r="31" spans="1:17" x14ac:dyDescent="0.3">
      <c r="A31" s="9" t="s">
        <v>27</v>
      </c>
      <c r="B31" s="9">
        <v>8120000</v>
      </c>
      <c r="C31" s="10"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f>SUM(C31:N31)</f>
        <v>0</v>
      </c>
      <c r="P31" s="13">
        <v>713.73</v>
      </c>
      <c r="Q31" s="9"/>
    </row>
    <row r="32" spans="1:17" x14ac:dyDescent="0.3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9"/>
    </row>
    <row r="33" spans="1:20" x14ac:dyDescent="0.3">
      <c r="A33" s="7" t="s">
        <v>26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9"/>
      <c r="Q33" s="9"/>
    </row>
    <row r="34" spans="1:20" x14ac:dyDescent="0.3">
      <c r="A34" s="9" t="s">
        <v>28</v>
      </c>
      <c r="B34" s="9">
        <v>9120000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f>SUM(C34:N34)</f>
        <v>0</v>
      </c>
      <c r="P34" s="9">
        <v>0</v>
      </c>
      <c r="Q34" s="9"/>
    </row>
    <row r="35" spans="1:20" x14ac:dyDescent="0.3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/>
      <c r="Q35" s="9"/>
    </row>
    <row r="36" spans="1:20" x14ac:dyDescent="0.3">
      <c r="A36" s="9" t="s">
        <v>43</v>
      </c>
      <c r="B36" s="9"/>
      <c r="C36" s="10">
        <f>C8+C2+C3+C4+C5+C6+C7+C30+C31</f>
        <v>1054.23</v>
      </c>
      <c r="D36" s="10">
        <f t="shared" ref="D36:O36" si="2">D8+D2+D3+D4+D5+D6+D7+D30+D31</f>
        <v>1186.56</v>
      </c>
      <c r="E36" s="10">
        <f t="shared" si="2"/>
        <v>913.22</v>
      </c>
      <c r="F36" s="10">
        <f t="shared" si="2"/>
        <v>1573.95</v>
      </c>
      <c r="G36" s="10">
        <f t="shared" si="2"/>
        <v>1885.2399999999998</v>
      </c>
      <c r="H36" s="10">
        <f>H8+H2+H3+H4+H5+H6+H7+H30+H31</f>
        <v>1642.77</v>
      </c>
      <c r="I36" s="10">
        <f>I8+I2+I3+I4+I5+I6+I7+I30+I31</f>
        <v>1572.21</v>
      </c>
      <c r="J36" s="10">
        <f t="shared" si="2"/>
        <v>1654.5100000000002</v>
      </c>
      <c r="K36" s="10">
        <f t="shared" si="2"/>
        <v>1275.8899999999999</v>
      </c>
      <c r="L36" s="10">
        <f t="shared" si="2"/>
        <v>1571.3600000000001</v>
      </c>
      <c r="M36" s="10">
        <f t="shared" si="2"/>
        <v>1472.5300000000002</v>
      </c>
      <c r="N36" s="10">
        <f t="shared" si="2"/>
        <v>1631.73</v>
      </c>
      <c r="O36" s="10">
        <f t="shared" si="2"/>
        <v>17434.199999999997</v>
      </c>
      <c r="P36" s="43"/>
      <c r="Q36" s="43"/>
      <c r="R36" s="2"/>
      <c r="S36" s="2"/>
      <c r="T36" s="2"/>
    </row>
    <row r="37" spans="1:20" x14ac:dyDescent="0.3">
      <c r="A37" s="9" t="s">
        <v>44</v>
      </c>
      <c r="B37" s="9"/>
      <c r="C37" s="10">
        <f>C12+C13+C14+C15+C16+C17+C18+C19+C20+C21+C22+C23+C24+C26+C27+C34</f>
        <v>1768.4699999999998</v>
      </c>
      <c r="D37" s="10">
        <f t="shared" ref="D37:O37" si="3">D12+D13+D14+D15+D16+D17+D18+D19+D20+D21+D22+D23+D24+D26+D27+D34</f>
        <v>903.81</v>
      </c>
      <c r="E37" s="10">
        <f t="shared" si="3"/>
        <v>1223.72</v>
      </c>
      <c r="F37" s="10">
        <f t="shared" si="3"/>
        <v>930.93</v>
      </c>
      <c r="G37" s="10">
        <f t="shared" si="3"/>
        <v>1860.13</v>
      </c>
      <c r="H37" s="10">
        <f>H25+H12+H13+H14+H15+H16+H17+H18+H19+H20+H21+H22+H23+H24+H26+H27+H34</f>
        <v>1559.75</v>
      </c>
      <c r="I37" s="10">
        <f>I12+I13+I14+I15+I16+I17+I18+I19+I20+I21+I22+I23+I24+I26+I27+I34</f>
        <v>1360.7</v>
      </c>
      <c r="J37" s="10">
        <f t="shared" si="3"/>
        <v>1105.8700000000001</v>
      </c>
      <c r="K37" s="10">
        <f t="shared" si="3"/>
        <v>1487.69</v>
      </c>
      <c r="L37" s="10">
        <f t="shared" si="3"/>
        <v>1329.56</v>
      </c>
      <c r="M37" s="10">
        <f t="shared" si="3"/>
        <v>1593.8300000000002</v>
      </c>
      <c r="N37" s="10">
        <f t="shared" si="3"/>
        <v>893.13</v>
      </c>
      <c r="O37" s="10">
        <f t="shared" si="3"/>
        <v>15827.589999999998</v>
      </c>
      <c r="P37" s="43"/>
      <c r="Q37" s="43"/>
      <c r="R37" s="2"/>
      <c r="S37" s="2"/>
      <c r="T37" s="2"/>
    </row>
    <row r="38" spans="1:20" x14ac:dyDescent="0.3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9"/>
    </row>
    <row r="39" spans="1:20" x14ac:dyDescent="0.3">
      <c r="A39" s="11" t="s">
        <v>29</v>
      </c>
      <c r="B39" s="12"/>
      <c r="C39" s="13">
        <f>C36-C37</f>
        <v>-714.23999999999978</v>
      </c>
      <c r="D39" s="13">
        <f t="shared" ref="D39:M39" si="4">D36-D37</f>
        <v>282.75</v>
      </c>
      <c r="E39" s="13">
        <f t="shared" si="4"/>
        <v>-310.5</v>
      </c>
      <c r="F39" s="13">
        <f t="shared" si="4"/>
        <v>643.0200000000001</v>
      </c>
      <c r="G39" s="13">
        <f t="shared" si="4"/>
        <v>25.109999999999673</v>
      </c>
      <c r="H39" s="13">
        <f t="shared" si="4"/>
        <v>83.019999999999982</v>
      </c>
      <c r="I39" s="13">
        <f t="shared" si="4"/>
        <v>211.51</v>
      </c>
      <c r="J39" s="13">
        <f t="shared" si="4"/>
        <v>548.6400000000001</v>
      </c>
      <c r="K39" s="13">
        <f t="shared" si="4"/>
        <v>-211.80000000000018</v>
      </c>
      <c r="L39" s="13">
        <f t="shared" si="4"/>
        <v>241.80000000000018</v>
      </c>
      <c r="M39" s="13">
        <f t="shared" si="4"/>
        <v>-121.29999999999995</v>
      </c>
      <c r="N39" s="13">
        <f>N36-N37</f>
        <v>738.6</v>
      </c>
      <c r="O39" s="13">
        <f>O36-O37</f>
        <v>1606.6099999999988</v>
      </c>
      <c r="P39" s="44">
        <v>7242.57</v>
      </c>
      <c r="Q39" s="45"/>
      <c r="R39" s="3"/>
      <c r="S39" s="3"/>
      <c r="T39" s="3"/>
    </row>
    <row r="41" spans="1:20" x14ac:dyDescent="0.3">
      <c r="O4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tabSelected="1" zoomScaleNormal="100" workbookViewId="0">
      <selection activeCell="S16" sqref="S16"/>
    </sheetView>
  </sheetViews>
  <sheetFormatPr defaultRowHeight="14.4" x14ac:dyDescent="0.3"/>
  <cols>
    <col min="1" max="1" width="34.109375" bestFit="1" customWidth="1"/>
    <col min="3" max="3" width="10.21875" style="5" bestFit="1" customWidth="1"/>
    <col min="4" max="14" width="7.5546875" style="5" bestFit="1" customWidth="1"/>
    <col min="15" max="15" width="9.109375" style="5"/>
    <col min="16" max="16" width="15.6640625" style="5" bestFit="1" customWidth="1"/>
    <col min="17" max="17" width="10.5546875" bestFit="1" customWidth="1"/>
  </cols>
  <sheetData>
    <row r="1" spans="1:16" x14ac:dyDescent="0.3">
      <c r="A1" s="7" t="s">
        <v>22</v>
      </c>
      <c r="B1" s="7" t="s">
        <v>30</v>
      </c>
      <c r="C1" s="8" t="s">
        <v>32</v>
      </c>
      <c r="D1" s="8" t="s">
        <v>33</v>
      </c>
      <c r="E1" s="8" t="s">
        <v>34</v>
      </c>
      <c r="F1" s="8" t="s">
        <v>31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8" t="s">
        <v>42</v>
      </c>
      <c r="P1" s="8" t="s">
        <v>46</v>
      </c>
    </row>
    <row r="2" spans="1:16" x14ac:dyDescent="0.3">
      <c r="A2" s="9" t="s">
        <v>0</v>
      </c>
      <c r="B2" s="9"/>
      <c r="C2" s="10">
        <v>75</v>
      </c>
      <c r="D2" s="10">
        <v>75</v>
      </c>
      <c r="E2" s="10">
        <v>75</v>
      </c>
      <c r="F2" s="10">
        <v>75</v>
      </c>
      <c r="G2" s="10">
        <v>75</v>
      </c>
      <c r="H2" s="10">
        <v>75</v>
      </c>
      <c r="I2" s="10">
        <v>75</v>
      </c>
      <c r="J2" s="10">
        <v>75</v>
      </c>
      <c r="K2" s="10">
        <v>75</v>
      </c>
      <c r="L2" s="10">
        <v>75</v>
      </c>
      <c r="M2" s="10">
        <v>75</v>
      </c>
      <c r="N2" s="10">
        <v>75</v>
      </c>
      <c r="P2" s="10">
        <f>SUM(C2:O2)</f>
        <v>900</v>
      </c>
    </row>
    <row r="3" spans="1:16" x14ac:dyDescent="0.3">
      <c r="A3" s="9" t="s">
        <v>1</v>
      </c>
      <c r="B3" s="9">
        <v>5010000</v>
      </c>
      <c r="C3" s="10">
        <v>300</v>
      </c>
      <c r="D3" s="10">
        <v>25</v>
      </c>
      <c r="E3" s="10">
        <v>0</v>
      </c>
      <c r="F3" s="10">
        <v>0</v>
      </c>
      <c r="G3" s="10">
        <v>25</v>
      </c>
      <c r="H3" s="10">
        <v>25</v>
      </c>
      <c r="I3" s="10">
        <v>100</v>
      </c>
      <c r="J3" s="10">
        <v>150</v>
      </c>
      <c r="K3" s="10">
        <v>300</v>
      </c>
      <c r="L3" s="10">
        <v>300</v>
      </c>
      <c r="M3" s="10">
        <v>300</v>
      </c>
      <c r="N3" s="10">
        <v>200</v>
      </c>
      <c r="P3" s="10">
        <f t="shared" ref="P3:P41" si="0">SUM(C3:O3)</f>
        <v>1725</v>
      </c>
    </row>
    <row r="4" spans="1:16" x14ac:dyDescent="0.3">
      <c r="A4" s="9" t="s">
        <v>2</v>
      </c>
      <c r="B4" s="9">
        <v>5010006</v>
      </c>
      <c r="C4" s="10">
        <v>25</v>
      </c>
      <c r="D4" s="10">
        <v>25</v>
      </c>
      <c r="E4" s="10">
        <v>25</v>
      </c>
      <c r="F4" s="10">
        <v>25</v>
      </c>
      <c r="G4" s="10">
        <v>25</v>
      </c>
      <c r="H4" s="10">
        <v>25</v>
      </c>
      <c r="I4" s="10">
        <v>25</v>
      </c>
      <c r="J4" s="10">
        <v>25</v>
      </c>
      <c r="K4" s="10">
        <v>25</v>
      </c>
      <c r="L4" s="10">
        <v>25</v>
      </c>
      <c r="M4" s="10">
        <v>25</v>
      </c>
      <c r="N4" s="10">
        <v>25</v>
      </c>
      <c r="P4" s="10">
        <f t="shared" si="0"/>
        <v>300</v>
      </c>
    </row>
    <row r="5" spans="1:16" x14ac:dyDescent="0.3">
      <c r="A5" s="9" t="s">
        <v>3</v>
      </c>
      <c r="B5" s="9">
        <v>5020000</v>
      </c>
      <c r="C5" s="10">
        <v>738</v>
      </c>
      <c r="D5" s="10">
        <v>738</v>
      </c>
      <c r="E5" s="10">
        <v>738</v>
      </c>
      <c r="F5" s="10">
        <v>738</v>
      </c>
      <c r="G5" s="10">
        <v>738</v>
      </c>
      <c r="H5" s="10">
        <v>738</v>
      </c>
      <c r="I5" s="10">
        <v>738</v>
      </c>
      <c r="J5" s="10">
        <v>738</v>
      </c>
      <c r="K5" s="10">
        <v>738</v>
      </c>
      <c r="L5" s="10">
        <v>738</v>
      </c>
      <c r="M5" s="10">
        <v>738</v>
      </c>
      <c r="N5" s="10">
        <v>738</v>
      </c>
      <c r="P5" s="10">
        <f t="shared" si="0"/>
        <v>8856</v>
      </c>
    </row>
    <row r="6" spans="1:16" x14ac:dyDescent="0.3">
      <c r="A6" s="9" t="s">
        <v>4</v>
      </c>
      <c r="B6" s="9">
        <v>5040000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P6" s="10">
        <f t="shared" si="0"/>
        <v>0</v>
      </c>
    </row>
    <row r="7" spans="1:16" x14ac:dyDescent="0.3">
      <c r="A7" s="9" t="s">
        <v>5</v>
      </c>
      <c r="B7" s="9">
        <v>5080000</v>
      </c>
      <c r="C7" s="10">
        <v>450</v>
      </c>
      <c r="D7" s="10">
        <v>25</v>
      </c>
      <c r="E7" s="10">
        <v>25</v>
      </c>
      <c r="F7" s="10">
        <v>450</v>
      </c>
      <c r="G7" s="10">
        <v>450</v>
      </c>
      <c r="H7" s="10">
        <v>450</v>
      </c>
      <c r="I7" s="10">
        <v>450</v>
      </c>
      <c r="J7" s="10">
        <v>450</v>
      </c>
      <c r="K7" s="10">
        <v>450</v>
      </c>
      <c r="L7" s="10">
        <v>450</v>
      </c>
      <c r="M7" s="10">
        <v>450</v>
      </c>
      <c r="N7" s="10">
        <v>450</v>
      </c>
      <c r="P7" s="10">
        <f t="shared" si="0"/>
        <v>4550</v>
      </c>
    </row>
    <row r="8" spans="1:16" x14ac:dyDescent="0.3">
      <c r="A8" s="9" t="s">
        <v>6</v>
      </c>
      <c r="B8" s="9">
        <v>5170000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P8" s="10">
        <f t="shared" si="0"/>
        <v>0</v>
      </c>
    </row>
    <row r="11" spans="1:16" x14ac:dyDescent="0.3">
      <c r="A11" s="7" t="s">
        <v>23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x14ac:dyDescent="0.3">
      <c r="A12" s="9" t="s">
        <v>7</v>
      </c>
      <c r="B12" s="9">
        <v>7150000</v>
      </c>
      <c r="C12" s="10">
        <v>145</v>
      </c>
      <c r="D12" s="10">
        <v>145</v>
      </c>
      <c r="E12" s="10">
        <v>145</v>
      </c>
      <c r="F12" s="10">
        <v>145</v>
      </c>
      <c r="G12" s="10">
        <v>145</v>
      </c>
      <c r="H12" s="10">
        <v>145</v>
      </c>
      <c r="I12" s="10">
        <v>145</v>
      </c>
      <c r="J12" s="10">
        <v>145</v>
      </c>
      <c r="K12" s="10">
        <v>145</v>
      </c>
      <c r="L12" s="10">
        <v>145</v>
      </c>
      <c r="M12" s="10">
        <v>145</v>
      </c>
      <c r="N12" s="10">
        <v>145</v>
      </c>
      <c r="P12" s="10">
        <f t="shared" si="0"/>
        <v>1740</v>
      </c>
    </row>
    <row r="13" spans="1:16" x14ac:dyDescent="0.3">
      <c r="A13" s="9" t="s">
        <v>8</v>
      </c>
      <c r="B13" s="9">
        <v>7150001</v>
      </c>
      <c r="C13" s="10"/>
      <c r="D13" s="10">
        <v>0</v>
      </c>
      <c r="E13" s="10"/>
      <c r="F13" s="10"/>
      <c r="G13" s="10">
        <v>0</v>
      </c>
      <c r="H13" s="10"/>
      <c r="I13" s="10">
        <v>0</v>
      </c>
      <c r="J13" s="10"/>
      <c r="K13" s="10"/>
      <c r="L13" s="10"/>
      <c r="M13" s="10"/>
      <c r="N13" s="10"/>
      <c r="P13" s="10">
        <f t="shared" si="0"/>
        <v>0</v>
      </c>
    </row>
    <row r="14" spans="1:16" x14ac:dyDescent="0.3">
      <c r="A14" s="9" t="s">
        <v>9</v>
      </c>
      <c r="B14" s="9">
        <v>7200000</v>
      </c>
      <c r="C14" s="10">
        <v>150</v>
      </c>
      <c r="D14" s="10">
        <v>150</v>
      </c>
      <c r="E14" s="10">
        <v>150</v>
      </c>
      <c r="F14" s="10">
        <v>150</v>
      </c>
      <c r="G14" s="10">
        <v>150</v>
      </c>
      <c r="H14" s="10">
        <v>150</v>
      </c>
      <c r="I14" s="10">
        <v>150</v>
      </c>
      <c r="J14" s="10">
        <v>150</v>
      </c>
      <c r="K14" s="10">
        <v>150</v>
      </c>
      <c r="L14" s="10">
        <v>150</v>
      </c>
      <c r="M14" s="10">
        <v>150</v>
      </c>
      <c r="N14" s="10">
        <v>150</v>
      </c>
      <c r="P14" s="10">
        <f t="shared" si="0"/>
        <v>1800</v>
      </c>
    </row>
    <row r="15" spans="1:16" x14ac:dyDescent="0.3">
      <c r="A15" s="9" t="s">
        <v>72</v>
      </c>
      <c r="B15" s="9">
        <v>7200002</v>
      </c>
      <c r="C15" s="10"/>
      <c r="D15" s="10"/>
      <c r="E15" s="10"/>
      <c r="F15" s="10"/>
      <c r="G15" s="10"/>
      <c r="H15" s="10">
        <v>190</v>
      </c>
      <c r="I15" s="10"/>
      <c r="J15" s="10"/>
      <c r="K15" s="10"/>
      <c r="L15" s="10"/>
      <c r="M15" s="10"/>
      <c r="N15" s="10"/>
      <c r="P15" s="10">
        <f t="shared" si="0"/>
        <v>190</v>
      </c>
    </row>
    <row r="16" spans="1:16" x14ac:dyDescent="0.3">
      <c r="A16" s="9" t="s">
        <v>10</v>
      </c>
      <c r="B16" s="9">
        <v>7200001</v>
      </c>
      <c r="C16" s="10">
        <v>0</v>
      </c>
      <c r="D16" s="10"/>
      <c r="E16" s="10"/>
      <c r="F16" s="10"/>
      <c r="G16" s="10">
        <v>0</v>
      </c>
      <c r="H16" s="10"/>
      <c r="I16" s="10"/>
      <c r="J16" s="10"/>
      <c r="K16" s="10"/>
      <c r="L16" s="10"/>
      <c r="M16" s="10"/>
      <c r="N16" s="10"/>
      <c r="P16" s="10">
        <f t="shared" si="0"/>
        <v>0</v>
      </c>
    </row>
    <row r="17" spans="1:16" x14ac:dyDescent="0.3">
      <c r="A17" s="9" t="s">
        <v>21</v>
      </c>
      <c r="B17" s="9">
        <v>7210000</v>
      </c>
      <c r="C17" s="10"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P17" s="10">
        <f t="shared" si="0"/>
        <v>0</v>
      </c>
    </row>
    <row r="18" spans="1:16" x14ac:dyDescent="0.3">
      <c r="A18" s="9" t="s">
        <v>11</v>
      </c>
      <c r="B18" s="9">
        <v>7230000</v>
      </c>
      <c r="C18" s="10">
        <v>492</v>
      </c>
      <c r="D18" s="10">
        <v>492</v>
      </c>
      <c r="E18" s="10">
        <v>492</v>
      </c>
      <c r="F18" s="10">
        <v>492</v>
      </c>
      <c r="G18" s="10">
        <v>492</v>
      </c>
      <c r="H18" s="10">
        <v>492</v>
      </c>
      <c r="I18" s="10">
        <v>492</v>
      </c>
      <c r="J18" s="10">
        <v>492</v>
      </c>
      <c r="K18" s="10">
        <v>492</v>
      </c>
      <c r="L18" s="10">
        <v>492</v>
      </c>
      <c r="M18" s="10">
        <v>492</v>
      </c>
      <c r="N18" s="10">
        <v>492</v>
      </c>
      <c r="P18" s="10">
        <f t="shared" si="0"/>
        <v>5904</v>
      </c>
    </row>
    <row r="19" spans="1:16" x14ac:dyDescent="0.3">
      <c r="A19" s="9" t="s">
        <v>73</v>
      </c>
      <c r="B19" s="9">
        <v>7240000</v>
      </c>
      <c r="C19" s="10">
        <v>250</v>
      </c>
      <c r="D19" s="10">
        <v>250</v>
      </c>
      <c r="E19" s="10">
        <v>250</v>
      </c>
      <c r="F19" s="10">
        <v>250</v>
      </c>
      <c r="G19" s="10">
        <v>250</v>
      </c>
      <c r="H19" s="10">
        <v>250</v>
      </c>
      <c r="I19" s="10">
        <v>250</v>
      </c>
      <c r="J19" s="10">
        <v>250</v>
      </c>
      <c r="K19" s="10"/>
      <c r="L19" s="10"/>
      <c r="M19" s="10"/>
      <c r="N19" s="10"/>
      <c r="P19" s="10">
        <f t="shared" si="0"/>
        <v>2000</v>
      </c>
    </row>
    <row r="20" spans="1:16" x14ac:dyDescent="0.3">
      <c r="A20" s="9" t="s">
        <v>12</v>
      </c>
      <c r="B20" s="9">
        <v>7260000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P20" s="10">
        <f t="shared" si="0"/>
        <v>0</v>
      </c>
    </row>
    <row r="21" spans="1:16" x14ac:dyDescent="0.3">
      <c r="A21" s="9" t="s">
        <v>13</v>
      </c>
      <c r="B21" s="9">
        <v>7510000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P21" s="10">
        <f t="shared" si="0"/>
        <v>0</v>
      </c>
    </row>
    <row r="22" spans="1:16" x14ac:dyDescent="0.3">
      <c r="A22" s="9" t="s">
        <v>14</v>
      </c>
      <c r="B22" s="9">
        <v>7570000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P22" s="10">
        <f t="shared" si="0"/>
        <v>0</v>
      </c>
    </row>
    <row r="23" spans="1:16" x14ac:dyDescent="0.3">
      <c r="A23" s="9" t="s">
        <v>15</v>
      </c>
      <c r="B23" s="9">
        <v>7590000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P23" s="10">
        <f t="shared" si="0"/>
        <v>0</v>
      </c>
    </row>
    <row r="24" spans="1:16" x14ac:dyDescent="0.3">
      <c r="A24" s="9" t="s">
        <v>16</v>
      </c>
      <c r="B24" s="9">
        <v>7870000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P24" s="10">
        <f t="shared" si="0"/>
        <v>0</v>
      </c>
    </row>
    <row r="25" spans="1:16" x14ac:dyDescent="0.3">
      <c r="A25" s="9" t="s">
        <v>17</v>
      </c>
      <c r="B25" s="9">
        <v>7870001</v>
      </c>
      <c r="C25" s="10">
        <v>75</v>
      </c>
      <c r="D25" s="10">
        <v>75</v>
      </c>
      <c r="E25" s="10">
        <v>75</v>
      </c>
      <c r="F25" s="10">
        <v>75</v>
      </c>
      <c r="G25" s="10">
        <v>75</v>
      </c>
      <c r="H25" s="10">
        <v>75</v>
      </c>
      <c r="I25" s="10">
        <v>75</v>
      </c>
      <c r="J25" s="10">
        <v>75</v>
      </c>
      <c r="K25" s="10">
        <v>75</v>
      </c>
      <c r="L25" s="10">
        <v>75</v>
      </c>
      <c r="M25" s="10">
        <v>75</v>
      </c>
      <c r="N25" s="10">
        <v>75</v>
      </c>
      <c r="P25" s="10">
        <f t="shared" si="0"/>
        <v>900</v>
      </c>
    </row>
    <row r="26" spans="1:16" x14ac:dyDescent="0.3">
      <c r="A26" s="9" t="s">
        <v>18</v>
      </c>
      <c r="B26" s="9">
        <v>7880000</v>
      </c>
      <c r="C26" s="10">
        <v>235</v>
      </c>
      <c r="D26" s="10">
        <v>235</v>
      </c>
      <c r="E26" s="10">
        <v>235</v>
      </c>
      <c r="F26" s="10">
        <v>235</v>
      </c>
      <c r="G26" s="10">
        <v>235</v>
      </c>
      <c r="H26" s="10">
        <v>235</v>
      </c>
      <c r="I26" s="10">
        <v>235</v>
      </c>
      <c r="J26" s="10">
        <v>235</v>
      </c>
      <c r="K26" s="10">
        <v>235</v>
      </c>
      <c r="L26" s="10">
        <v>235</v>
      </c>
      <c r="M26" s="10">
        <v>235</v>
      </c>
      <c r="N26" s="10">
        <v>235</v>
      </c>
      <c r="P26" s="10">
        <f t="shared" si="0"/>
        <v>2820</v>
      </c>
    </row>
    <row r="27" spans="1:16" x14ac:dyDescent="0.3">
      <c r="A27" s="9" t="s">
        <v>45</v>
      </c>
      <c r="B27" s="9">
        <v>7930000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P27" s="10">
        <f t="shared" si="0"/>
        <v>0</v>
      </c>
    </row>
    <row r="28" spans="1:16" x14ac:dyDescent="0.3">
      <c r="A28" s="9" t="s">
        <v>19</v>
      </c>
      <c r="B28" s="9">
        <v>7890000</v>
      </c>
      <c r="C28" s="10">
        <v>280</v>
      </c>
      <c r="D28" s="10">
        <v>100</v>
      </c>
      <c r="E28" s="10">
        <v>100</v>
      </c>
      <c r="F28" s="10">
        <v>280</v>
      </c>
      <c r="G28" s="10">
        <v>280</v>
      </c>
      <c r="H28" s="10">
        <v>280</v>
      </c>
      <c r="I28" s="10">
        <v>280</v>
      </c>
      <c r="J28" s="10">
        <v>280</v>
      </c>
      <c r="K28" s="10">
        <v>280</v>
      </c>
      <c r="L28" s="10">
        <v>280</v>
      </c>
      <c r="M28" s="10">
        <v>280</v>
      </c>
      <c r="N28" s="10">
        <v>280</v>
      </c>
      <c r="P28" s="10">
        <f t="shared" si="0"/>
        <v>3000</v>
      </c>
    </row>
    <row r="29" spans="1:16" x14ac:dyDescent="0.3">
      <c r="A29" s="9" t="s">
        <v>20</v>
      </c>
      <c r="B29" s="9">
        <v>7980000</v>
      </c>
      <c r="C29" s="10">
        <v>90</v>
      </c>
      <c r="D29" s="10">
        <v>90</v>
      </c>
      <c r="E29" s="10">
        <v>90</v>
      </c>
      <c r="F29" s="10">
        <v>90</v>
      </c>
      <c r="G29" s="10">
        <v>90</v>
      </c>
      <c r="H29" s="10">
        <v>90</v>
      </c>
      <c r="I29" s="10">
        <v>90</v>
      </c>
      <c r="J29" s="10">
        <v>90</v>
      </c>
      <c r="K29" s="10">
        <v>90</v>
      </c>
      <c r="L29" s="10">
        <v>90</v>
      </c>
      <c r="M29" s="10">
        <v>90</v>
      </c>
      <c r="N29" s="10">
        <v>90</v>
      </c>
      <c r="P29" s="10">
        <f t="shared" si="0"/>
        <v>1080</v>
      </c>
    </row>
    <row r="31" spans="1:16" x14ac:dyDescent="0.3">
      <c r="A31" s="7" t="s">
        <v>24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10"/>
    </row>
    <row r="32" spans="1:16" x14ac:dyDescent="0.3">
      <c r="A32" s="9" t="s">
        <v>25</v>
      </c>
      <c r="B32" s="9">
        <v>8100001</v>
      </c>
      <c r="C32" s="10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10">
        <f t="shared" si="0"/>
        <v>0</v>
      </c>
    </row>
    <row r="33" spans="1:21" x14ac:dyDescent="0.3">
      <c r="A33" s="9" t="s">
        <v>27</v>
      </c>
      <c r="B33" s="9">
        <v>8120000</v>
      </c>
      <c r="C33" s="10"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10">
        <f t="shared" si="0"/>
        <v>0</v>
      </c>
    </row>
    <row r="35" spans="1:21" x14ac:dyDescent="0.3">
      <c r="A35" s="7" t="s">
        <v>26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P35" s="10"/>
    </row>
    <row r="36" spans="1:21" x14ac:dyDescent="0.3">
      <c r="A36" s="9" t="s">
        <v>28</v>
      </c>
      <c r="B36" s="9">
        <v>9120000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>
        <f t="shared" si="0"/>
        <v>0</v>
      </c>
    </row>
    <row r="38" spans="1:21" x14ac:dyDescent="0.3">
      <c r="A38" s="9" t="s">
        <v>43</v>
      </c>
      <c r="B38" s="9"/>
      <c r="C38" s="10">
        <f>C2+C3+C4+C5+C6+C7+C32+C33</f>
        <v>1588</v>
      </c>
      <c r="D38" s="10">
        <f t="shared" ref="D38:M38" si="1">D2+D3+D4+D5+D6+D7+D32+D33</f>
        <v>888</v>
      </c>
      <c r="E38" s="10">
        <f t="shared" si="1"/>
        <v>863</v>
      </c>
      <c r="F38" s="10">
        <f t="shared" si="1"/>
        <v>1288</v>
      </c>
      <c r="G38" s="10">
        <f t="shared" si="1"/>
        <v>1313</v>
      </c>
      <c r="H38" s="10">
        <f t="shared" si="1"/>
        <v>1313</v>
      </c>
      <c r="I38" s="10">
        <f t="shared" si="1"/>
        <v>1388</v>
      </c>
      <c r="J38" s="10">
        <f t="shared" si="1"/>
        <v>1438</v>
      </c>
      <c r="K38" s="10">
        <f t="shared" si="1"/>
        <v>1588</v>
      </c>
      <c r="L38" s="10">
        <f t="shared" si="1"/>
        <v>1588</v>
      </c>
      <c r="M38" s="10">
        <f t="shared" si="1"/>
        <v>1588</v>
      </c>
      <c r="N38" s="10">
        <f>N2+N3+N4+N5+N6+N7+N32+N33+N8</f>
        <v>1488</v>
      </c>
      <c r="P38" s="10">
        <f t="shared" si="0"/>
        <v>16331</v>
      </c>
      <c r="R38" s="2"/>
      <c r="S38" s="2"/>
      <c r="T38" s="2"/>
      <c r="U38" s="2"/>
    </row>
    <row r="39" spans="1:21" x14ac:dyDescent="0.3">
      <c r="A39" s="9" t="s">
        <v>44</v>
      </c>
      <c r="B39" s="9"/>
      <c r="C39" s="10">
        <f t="shared" ref="C39:N39" si="2">SUM(C12:C29)</f>
        <v>1717</v>
      </c>
      <c r="D39" s="10">
        <f t="shared" si="2"/>
        <v>1537</v>
      </c>
      <c r="E39" s="10">
        <f t="shared" si="2"/>
        <v>1537</v>
      </c>
      <c r="F39" s="10">
        <f t="shared" si="2"/>
        <v>1717</v>
      </c>
      <c r="G39" s="10">
        <f t="shared" si="2"/>
        <v>1717</v>
      </c>
      <c r="H39" s="10">
        <f t="shared" si="2"/>
        <v>1907</v>
      </c>
      <c r="I39" s="10">
        <f t="shared" si="2"/>
        <v>1717</v>
      </c>
      <c r="J39" s="10">
        <f t="shared" si="2"/>
        <v>1717</v>
      </c>
      <c r="K39" s="10">
        <f t="shared" si="2"/>
        <v>1467</v>
      </c>
      <c r="L39" s="10">
        <f t="shared" si="2"/>
        <v>1467</v>
      </c>
      <c r="M39" s="10">
        <f t="shared" si="2"/>
        <v>1467</v>
      </c>
      <c r="N39" s="10">
        <f t="shared" si="2"/>
        <v>1467</v>
      </c>
      <c r="P39" s="10">
        <f t="shared" si="0"/>
        <v>19434</v>
      </c>
      <c r="R39" s="2"/>
      <c r="S39" s="2"/>
      <c r="T39" s="2"/>
      <c r="U39" s="2"/>
    </row>
    <row r="41" spans="1:21" x14ac:dyDescent="0.3">
      <c r="A41" s="11" t="s">
        <v>29</v>
      </c>
      <c r="B41" s="12"/>
      <c r="C41" s="13">
        <f>C38-C39</f>
        <v>-129</v>
      </c>
      <c r="D41" s="13">
        <f t="shared" ref="D41:N41" si="3">D38-D39</f>
        <v>-649</v>
      </c>
      <c r="E41" s="13">
        <f t="shared" si="3"/>
        <v>-674</v>
      </c>
      <c r="F41" s="13">
        <f t="shared" si="3"/>
        <v>-429</v>
      </c>
      <c r="G41" s="13">
        <f t="shared" si="3"/>
        <v>-404</v>
      </c>
      <c r="H41" s="13">
        <f t="shared" si="3"/>
        <v>-594</v>
      </c>
      <c r="I41" s="13">
        <f t="shared" si="3"/>
        <v>-329</v>
      </c>
      <c r="J41" s="13">
        <f t="shared" si="3"/>
        <v>-279</v>
      </c>
      <c r="K41" s="13">
        <f t="shared" si="3"/>
        <v>121</v>
      </c>
      <c r="L41" s="13">
        <f t="shared" si="3"/>
        <v>121</v>
      </c>
      <c r="M41" s="13">
        <f t="shared" si="3"/>
        <v>121</v>
      </c>
      <c r="N41" s="13">
        <f t="shared" si="3"/>
        <v>21</v>
      </c>
      <c r="O41" s="6"/>
      <c r="P41" s="13">
        <f t="shared" si="0"/>
        <v>-3103</v>
      </c>
      <c r="R41" s="3"/>
      <c r="S41" s="3"/>
      <c r="T41" s="3"/>
      <c r="U41" s="3"/>
    </row>
    <row r="42" spans="1:21" x14ac:dyDescent="0.3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6"/>
      <c r="P42" s="18"/>
      <c r="Q42" s="3"/>
      <c r="R42" s="3"/>
      <c r="S42" s="3"/>
      <c r="T42" s="3"/>
      <c r="U42" s="3"/>
    </row>
    <row r="45" spans="1:21" ht="28.8" x14ac:dyDescent="0.3">
      <c r="A45" s="11" t="s">
        <v>52</v>
      </c>
      <c r="B45" s="7" t="s">
        <v>49</v>
      </c>
      <c r="C45" s="14" t="s">
        <v>50</v>
      </c>
    </row>
    <row r="46" spans="1:21" x14ac:dyDescent="0.3">
      <c r="A46" s="9" t="s">
        <v>48</v>
      </c>
      <c r="B46" s="9">
        <v>68</v>
      </c>
      <c r="C46" s="10"/>
    </row>
    <row r="47" spans="1:21" x14ac:dyDescent="0.3">
      <c r="A47" s="9" t="s">
        <v>47</v>
      </c>
      <c r="B47" s="9">
        <v>39</v>
      </c>
      <c r="C47" s="10"/>
    </row>
    <row r="48" spans="1:21" x14ac:dyDescent="0.3">
      <c r="B48" s="11">
        <f>SUM(B46:B47)</f>
        <v>107</v>
      </c>
      <c r="C48" s="15">
        <f>3161/72</f>
        <v>43.902777777777779</v>
      </c>
    </row>
    <row r="50" spans="1:3" x14ac:dyDescent="0.3">
      <c r="A50" s="11" t="s">
        <v>51</v>
      </c>
      <c r="B50" s="10">
        <f>3161/107</f>
        <v>29.542056074766354</v>
      </c>
      <c r="C50" s="10">
        <f>B48*B50</f>
        <v>3161</v>
      </c>
    </row>
    <row r="52" spans="1:3" x14ac:dyDescent="0.3">
      <c r="A52" s="11" t="s">
        <v>53</v>
      </c>
      <c r="B52" s="9"/>
      <c r="C52" s="10"/>
    </row>
  </sheetData>
  <pageMargins left="0.7" right="0.7" top="0.75" bottom="0.75" header="0.3" footer="0.3"/>
  <pageSetup scale="63" orientation="landscape" r:id="rId1"/>
  <headerFooter>
    <oddHeader>&amp;C&amp;"-,Bold"FY17 EYC &amp; DIVE FLIGHT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2"/>
  <sheetViews>
    <sheetView topLeftCell="O1" zoomScaleNormal="100" workbookViewId="0">
      <selection activeCell="C1" sqref="C1:AB1048576"/>
    </sheetView>
  </sheetViews>
  <sheetFormatPr defaultRowHeight="14.4" x14ac:dyDescent="0.3"/>
  <cols>
    <col min="1" max="1" width="34.109375" bestFit="1" customWidth="1"/>
    <col min="3" max="3" width="10.21875" style="5" bestFit="1" customWidth="1"/>
    <col min="4" max="4" width="9.109375" style="5" bestFit="1" customWidth="1"/>
    <col min="5" max="5" width="9.21875" style="5" bestFit="1" customWidth="1"/>
    <col min="6" max="6" width="9.109375" style="5" bestFit="1" customWidth="1"/>
    <col min="7" max="7" width="9.21875" style="5" bestFit="1" customWidth="1"/>
    <col min="8" max="8" width="9.109375" style="5"/>
    <col min="9" max="9" width="9.21875" style="5" bestFit="1" customWidth="1"/>
    <col min="10" max="10" width="9.109375" style="5" bestFit="1" customWidth="1"/>
    <col min="11" max="11" width="9.21875" style="5" bestFit="1" customWidth="1"/>
    <col min="12" max="12" width="9.109375" style="5" bestFit="1" customWidth="1"/>
    <col min="13" max="13" width="9.21875" style="5" bestFit="1" customWidth="1"/>
    <col min="14" max="14" width="9.109375" style="5" bestFit="1" customWidth="1"/>
    <col min="15" max="15" width="9.21875" style="5" bestFit="1" customWidth="1"/>
    <col min="16" max="16" width="9.109375" style="5" bestFit="1" customWidth="1"/>
    <col min="17" max="17" width="9.21875" style="5" bestFit="1" customWidth="1"/>
    <col min="18" max="18" width="9.109375" style="5" bestFit="1" customWidth="1"/>
    <col min="19" max="19" width="9.21875" style="5" bestFit="1" customWidth="1"/>
    <col min="20" max="20" width="9.109375" style="5" bestFit="1" customWidth="1"/>
    <col min="21" max="21" width="9.21875" style="5" bestFit="1" customWidth="1"/>
    <col min="22" max="22" width="9.109375" style="5" bestFit="1" customWidth="1"/>
    <col min="23" max="23" width="9.21875" style="5" bestFit="1" customWidth="1"/>
    <col min="24" max="24" width="9.109375" style="5" bestFit="1" customWidth="1"/>
    <col min="25" max="25" width="9.21875" style="5" bestFit="1" customWidth="1"/>
    <col min="26" max="26" width="9.109375" style="5"/>
    <col min="27" max="27" width="9.21875" style="5" bestFit="1" customWidth="1"/>
    <col min="28" max="28" width="10.109375" bestFit="1" customWidth="1"/>
    <col min="29" max="29" width="11.5546875" bestFit="1" customWidth="1"/>
  </cols>
  <sheetData>
    <row r="1" spans="1:30" x14ac:dyDescent="0.3">
      <c r="C1" s="8" t="s">
        <v>32</v>
      </c>
      <c r="D1" s="22" t="s">
        <v>32</v>
      </c>
      <c r="E1" s="8" t="s">
        <v>33</v>
      </c>
      <c r="F1" s="22" t="s">
        <v>33</v>
      </c>
      <c r="G1" s="8" t="s">
        <v>34</v>
      </c>
      <c r="H1" s="22" t="s">
        <v>34</v>
      </c>
      <c r="I1" s="8" t="s">
        <v>31</v>
      </c>
      <c r="J1" s="22" t="s">
        <v>31</v>
      </c>
      <c r="K1" s="8" t="s">
        <v>35</v>
      </c>
      <c r="L1" s="22" t="s">
        <v>35</v>
      </c>
      <c r="M1" s="8" t="s">
        <v>36</v>
      </c>
      <c r="N1" s="22" t="s">
        <v>36</v>
      </c>
      <c r="O1" s="8" t="s">
        <v>37</v>
      </c>
      <c r="P1" s="22" t="s">
        <v>37</v>
      </c>
      <c r="Q1" s="8" t="s">
        <v>38</v>
      </c>
      <c r="R1" s="22" t="s">
        <v>38</v>
      </c>
      <c r="S1" s="8" t="s">
        <v>39</v>
      </c>
      <c r="T1" s="22" t="s">
        <v>39</v>
      </c>
      <c r="U1" s="8" t="s">
        <v>40</v>
      </c>
      <c r="V1" s="22" t="s">
        <v>40</v>
      </c>
      <c r="W1" s="8" t="s">
        <v>41</v>
      </c>
      <c r="X1" s="22" t="s">
        <v>41</v>
      </c>
      <c r="Y1" s="8" t="s">
        <v>42</v>
      </c>
      <c r="Z1" s="22" t="s">
        <v>42</v>
      </c>
      <c r="AA1" s="8" t="s">
        <v>70</v>
      </c>
      <c r="AB1" s="34" t="s">
        <v>70</v>
      </c>
    </row>
    <row r="2" spans="1:30" x14ac:dyDescent="0.3">
      <c r="A2" s="7" t="s">
        <v>22</v>
      </c>
      <c r="B2" s="37" t="s">
        <v>30</v>
      </c>
      <c r="C2" s="8" t="s">
        <v>56</v>
      </c>
      <c r="D2" s="22" t="s">
        <v>57</v>
      </c>
      <c r="E2" s="8" t="s">
        <v>56</v>
      </c>
      <c r="F2" s="22" t="s">
        <v>57</v>
      </c>
      <c r="G2" s="8" t="s">
        <v>56</v>
      </c>
      <c r="H2" s="22" t="s">
        <v>57</v>
      </c>
      <c r="I2" s="8" t="s">
        <v>56</v>
      </c>
      <c r="J2" s="22" t="s">
        <v>57</v>
      </c>
      <c r="K2" s="8" t="s">
        <v>56</v>
      </c>
      <c r="L2" s="22" t="s">
        <v>57</v>
      </c>
      <c r="M2" s="8" t="s">
        <v>56</v>
      </c>
      <c r="N2" s="22" t="s">
        <v>57</v>
      </c>
      <c r="O2" s="8" t="s">
        <v>56</v>
      </c>
      <c r="P2" s="22" t="s">
        <v>57</v>
      </c>
      <c r="Q2" s="8" t="s">
        <v>56</v>
      </c>
      <c r="R2" s="22" t="s">
        <v>57</v>
      </c>
      <c r="S2" s="8" t="s">
        <v>56</v>
      </c>
      <c r="T2" s="22" t="s">
        <v>57</v>
      </c>
      <c r="U2" s="8" t="s">
        <v>56</v>
      </c>
      <c r="V2" s="22" t="s">
        <v>57</v>
      </c>
      <c r="W2" s="8" t="s">
        <v>56</v>
      </c>
      <c r="X2" s="22" t="s">
        <v>57</v>
      </c>
      <c r="Y2" s="8" t="s">
        <v>56</v>
      </c>
      <c r="Z2" s="22" t="s">
        <v>57</v>
      </c>
      <c r="AA2" s="8" t="s">
        <v>56</v>
      </c>
      <c r="AB2" s="22" t="s">
        <v>71</v>
      </c>
    </row>
    <row r="3" spans="1:30" x14ac:dyDescent="0.3">
      <c r="A3" s="9" t="s">
        <v>0</v>
      </c>
      <c r="B3" s="38"/>
      <c r="C3" s="10">
        <v>75</v>
      </c>
      <c r="D3" s="23">
        <v>15</v>
      </c>
      <c r="E3" s="10">
        <v>75</v>
      </c>
      <c r="F3" s="23">
        <v>118.89</v>
      </c>
      <c r="G3" s="10">
        <v>75</v>
      </c>
      <c r="H3" s="23">
        <v>103</v>
      </c>
      <c r="I3" s="10">
        <v>75</v>
      </c>
      <c r="J3" s="23">
        <v>67</v>
      </c>
      <c r="K3" s="10">
        <v>75</v>
      </c>
      <c r="L3" s="23">
        <v>125</v>
      </c>
      <c r="M3" s="10">
        <v>75</v>
      </c>
      <c r="N3" s="23">
        <v>196</v>
      </c>
      <c r="O3" s="10">
        <v>75</v>
      </c>
      <c r="P3" s="23"/>
      <c r="Q3" s="10">
        <v>75</v>
      </c>
      <c r="R3" s="23"/>
      <c r="S3" s="10">
        <v>75</v>
      </c>
      <c r="T3" s="23"/>
      <c r="U3" s="10">
        <v>75</v>
      </c>
      <c r="V3" s="23"/>
      <c r="W3" s="10">
        <v>75</v>
      </c>
      <c r="X3" s="23"/>
      <c r="Y3" s="10">
        <v>75</v>
      </c>
      <c r="Z3" s="23"/>
      <c r="AA3" s="46">
        <f>C3+E3+G3+I3+K3+M3+O3+Q3+S3+U3+W3+Y3</f>
        <v>900</v>
      </c>
      <c r="AB3" s="23">
        <f>D3+F3+H3+J3+L3+N3+P3+R3+T3+V3+X3+Z3</f>
        <v>624.89</v>
      </c>
    </row>
    <row r="4" spans="1:30" x14ac:dyDescent="0.3">
      <c r="A4" s="9" t="s">
        <v>1</v>
      </c>
      <c r="B4" s="38">
        <v>5010000</v>
      </c>
      <c r="C4" s="10">
        <v>300</v>
      </c>
      <c r="D4" s="23">
        <v>62</v>
      </c>
      <c r="E4" s="10">
        <v>25</v>
      </c>
      <c r="F4" s="23">
        <v>21</v>
      </c>
      <c r="G4" s="10">
        <v>0</v>
      </c>
      <c r="H4" s="23">
        <v>35</v>
      </c>
      <c r="I4" s="10">
        <v>0</v>
      </c>
      <c r="J4" s="23">
        <v>0</v>
      </c>
      <c r="K4" s="10">
        <v>25</v>
      </c>
      <c r="L4" s="23">
        <v>14</v>
      </c>
      <c r="M4" s="10">
        <v>25</v>
      </c>
      <c r="N4" s="23">
        <v>102</v>
      </c>
      <c r="O4" s="10">
        <v>100</v>
      </c>
      <c r="P4" s="23"/>
      <c r="Q4" s="10">
        <v>150</v>
      </c>
      <c r="R4" s="23"/>
      <c r="S4" s="10">
        <v>300</v>
      </c>
      <c r="T4" s="23"/>
      <c r="U4" s="10">
        <v>300</v>
      </c>
      <c r="V4" s="23"/>
      <c r="W4" s="10">
        <v>300</v>
      </c>
      <c r="X4" s="23"/>
      <c r="Y4" s="10">
        <v>200</v>
      </c>
      <c r="Z4" s="23"/>
      <c r="AA4" s="48">
        <f t="shared" ref="AA4:AA37" si="0">C4+E4+G4+I4+K4+M4+O4+Q4+S4+U4+W4+Y4</f>
        <v>1725</v>
      </c>
      <c r="AB4" s="23">
        <f t="shared" ref="AB4:AB41" si="1">D4+F4+H4+J4+L4+N4+P4+R4+T4+V4+X4+Z4</f>
        <v>234</v>
      </c>
    </row>
    <row r="5" spans="1:30" x14ac:dyDescent="0.3">
      <c r="A5" s="9" t="s">
        <v>2</v>
      </c>
      <c r="B5" s="38">
        <v>5010006</v>
      </c>
      <c r="C5" s="10">
        <v>25</v>
      </c>
      <c r="D5" s="23">
        <v>25</v>
      </c>
      <c r="E5" s="10">
        <v>25</v>
      </c>
      <c r="F5" s="23">
        <v>50</v>
      </c>
      <c r="G5" s="10">
        <v>25</v>
      </c>
      <c r="H5" s="23">
        <v>0</v>
      </c>
      <c r="I5" s="10">
        <v>25</v>
      </c>
      <c r="J5" s="23">
        <v>50</v>
      </c>
      <c r="K5" s="10">
        <v>25</v>
      </c>
      <c r="L5" s="23">
        <v>0</v>
      </c>
      <c r="M5" s="10">
        <v>25</v>
      </c>
      <c r="N5" s="23">
        <v>100</v>
      </c>
      <c r="O5" s="10">
        <v>25</v>
      </c>
      <c r="P5" s="23"/>
      <c r="Q5" s="10">
        <v>25</v>
      </c>
      <c r="R5" s="23"/>
      <c r="S5" s="10">
        <v>25</v>
      </c>
      <c r="T5" s="23"/>
      <c r="U5" s="10">
        <v>25</v>
      </c>
      <c r="V5" s="23"/>
      <c r="W5" s="10">
        <v>25</v>
      </c>
      <c r="X5" s="23"/>
      <c r="Y5" s="10">
        <v>25</v>
      </c>
      <c r="Z5" s="23"/>
      <c r="AA5" s="46">
        <f t="shared" si="0"/>
        <v>300</v>
      </c>
      <c r="AB5" s="23">
        <f t="shared" si="1"/>
        <v>225</v>
      </c>
    </row>
    <row r="6" spans="1:30" x14ac:dyDescent="0.3">
      <c r="A6" s="9" t="s">
        <v>3</v>
      </c>
      <c r="B6" s="38">
        <v>5020000</v>
      </c>
      <c r="C6" s="10">
        <v>738</v>
      </c>
      <c r="D6" s="23">
        <v>444</v>
      </c>
      <c r="E6" s="10">
        <v>738</v>
      </c>
      <c r="F6" s="23">
        <v>826</v>
      </c>
      <c r="G6" s="10">
        <v>738</v>
      </c>
      <c r="H6" s="23">
        <v>696</v>
      </c>
      <c r="I6" s="10">
        <v>738</v>
      </c>
      <c r="J6" s="23">
        <v>884</v>
      </c>
      <c r="K6" s="10">
        <v>738</v>
      </c>
      <c r="L6" s="23">
        <v>828</v>
      </c>
      <c r="M6" s="10">
        <v>738</v>
      </c>
      <c r="N6" s="23">
        <v>732</v>
      </c>
      <c r="O6" s="10">
        <v>738</v>
      </c>
      <c r="P6" s="23"/>
      <c r="Q6" s="10">
        <v>738</v>
      </c>
      <c r="R6" s="23"/>
      <c r="S6" s="10">
        <v>738</v>
      </c>
      <c r="T6" s="23"/>
      <c r="U6" s="10">
        <v>738</v>
      </c>
      <c r="V6" s="23"/>
      <c r="W6" s="10">
        <v>738</v>
      </c>
      <c r="X6" s="23"/>
      <c r="Y6" s="10">
        <v>738</v>
      </c>
      <c r="Z6" s="23"/>
      <c r="AA6" s="46">
        <f t="shared" si="0"/>
        <v>8856</v>
      </c>
      <c r="AB6" s="23">
        <f t="shared" si="1"/>
        <v>4410</v>
      </c>
      <c r="AD6" s="47"/>
    </row>
    <row r="7" spans="1:30" x14ac:dyDescent="0.3">
      <c r="A7" s="9" t="s">
        <v>4</v>
      </c>
      <c r="B7" s="38">
        <v>5040000</v>
      </c>
      <c r="C7" s="10">
        <v>0</v>
      </c>
      <c r="D7" s="23">
        <v>0</v>
      </c>
      <c r="E7" s="10">
        <v>0</v>
      </c>
      <c r="F7" s="23">
        <v>0</v>
      </c>
      <c r="G7" s="10">
        <v>0</v>
      </c>
      <c r="H7" s="23">
        <v>0</v>
      </c>
      <c r="I7" s="10">
        <v>0</v>
      </c>
      <c r="J7" s="23">
        <v>0</v>
      </c>
      <c r="K7" s="10">
        <v>0</v>
      </c>
      <c r="L7" s="23">
        <v>0</v>
      </c>
      <c r="M7" s="10">
        <v>0</v>
      </c>
      <c r="N7" s="23">
        <v>0</v>
      </c>
      <c r="O7" s="10">
        <v>0</v>
      </c>
      <c r="P7" s="23"/>
      <c r="Q7" s="10">
        <v>0</v>
      </c>
      <c r="R7" s="23"/>
      <c r="S7" s="10">
        <v>0</v>
      </c>
      <c r="T7" s="23"/>
      <c r="U7" s="10">
        <v>0</v>
      </c>
      <c r="V7" s="23"/>
      <c r="W7" s="10">
        <v>0</v>
      </c>
      <c r="X7" s="23"/>
      <c r="Y7" s="10">
        <v>0</v>
      </c>
      <c r="Z7" s="23"/>
      <c r="AA7" s="46">
        <f t="shared" si="0"/>
        <v>0</v>
      </c>
      <c r="AB7" s="23">
        <f t="shared" si="1"/>
        <v>0</v>
      </c>
    </row>
    <row r="8" spans="1:30" x14ac:dyDescent="0.3">
      <c r="A8" s="9" t="s">
        <v>5</v>
      </c>
      <c r="B8" s="38">
        <v>5080000</v>
      </c>
      <c r="C8" s="10">
        <v>450</v>
      </c>
      <c r="D8" s="23">
        <v>508</v>
      </c>
      <c r="E8" s="10">
        <v>25</v>
      </c>
      <c r="F8" s="23">
        <v>170.67</v>
      </c>
      <c r="G8" s="10">
        <v>25</v>
      </c>
      <c r="H8" s="23">
        <v>78.83</v>
      </c>
      <c r="I8" s="10">
        <v>450</v>
      </c>
      <c r="J8" s="23">
        <v>260</v>
      </c>
      <c r="K8" s="10">
        <v>450</v>
      </c>
      <c r="L8" s="23">
        <v>762.85</v>
      </c>
      <c r="M8" s="10">
        <v>450</v>
      </c>
      <c r="N8" s="23">
        <v>473.26</v>
      </c>
      <c r="O8" s="10">
        <v>450</v>
      </c>
      <c r="P8" s="23"/>
      <c r="Q8" s="10">
        <v>450</v>
      </c>
      <c r="R8" s="23"/>
      <c r="S8" s="10">
        <v>450</v>
      </c>
      <c r="T8" s="23"/>
      <c r="U8" s="10">
        <v>450</v>
      </c>
      <c r="V8" s="23"/>
      <c r="W8" s="10">
        <v>450</v>
      </c>
      <c r="X8" s="23"/>
      <c r="Y8" s="10">
        <v>450</v>
      </c>
      <c r="Z8" s="23"/>
      <c r="AA8" s="46">
        <f t="shared" si="0"/>
        <v>4550</v>
      </c>
      <c r="AB8" s="23">
        <f t="shared" si="1"/>
        <v>2253.6099999999997</v>
      </c>
    </row>
    <row r="9" spans="1:30" x14ac:dyDescent="0.3">
      <c r="A9" s="9" t="s">
        <v>6</v>
      </c>
      <c r="B9" s="38">
        <v>5170000</v>
      </c>
      <c r="C9" s="10"/>
      <c r="D9" s="23"/>
      <c r="E9" s="10"/>
      <c r="F9" s="23"/>
      <c r="G9" s="10"/>
      <c r="H9" s="23">
        <v>0</v>
      </c>
      <c r="I9" s="10"/>
      <c r="J9" s="23">
        <v>312.57</v>
      </c>
      <c r="K9" s="10"/>
      <c r="L9" s="23">
        <v>155.35</v>
      </c>
      <c r="M9" s="10"/>
      <c r="N9" s="23">
        <v>79.17</v>
      </c>
      <c r="O9" s="10"/>
      <c r="P9" s="23"/>
      <c r="Q9" s="10"/>
      <c r="R9" s="23"/>
      <c r="S9" s="10"/>
      <c r="T9" s="23"/>
      <c r="U9" s="10"/>
      <c r="V9" s="23"/>
      <c r="W9" s="10"/>
      <c r="X9" s="23"/>
      <c r="Y9" s="10">
        <v>0</v>
      </c>
      <c r="Z9" s="23"/>
      <c r="AA9" s="46">
        <f t="shared" si="0"/>
        <v>0</v>
      </c>
      <c r="AB9" s="23">
        <f t="shared" si="1"/>
        <v>547.08999999999992</v>
      </c>
    </row>
    <row r="10" spans="1:30" x14ac:dyDescent="0.3">
      <c r="C10" s="10"/>
      <c r="D10" s="23"/>
      <c r="E10" s="10"/>
      <c r="F10" s="23"/>
      <c r="G10" s="10"/>
      <c r="H10" s="23"/>
      <c r="I10" s="10"/>
      <c r="J10" s="23"/>
      <c r="K10" s="10"/>
      <c r="L10" s="23"/>
      <c r="M10" s="10"/>
      <c r="N10" s="23"/>
      <c r="O10" s="10"/>
      <c r="P10" s="23"/>
      <c r="Q10" s="10"/>
      <c r="R10" s="23"/>
      <c r="S10" s="10"/>
      <c r="T10" s="23"/>
      <c r="U10" s="10"/>
      <c r="V10" s="23"/>
      <c r="W10" s="10"/>
      <c r="X10" s="23"/>
      <c r="Y10" s="10"/>
      <c r="Z10" s="23"/>
      <c r="AA10" s="46">
        <f t="shared" si="0"/>
        <v>0</v>
      </c>
      <c r="AB10" s="23">
        <f t="shared" si="1"/>
        <v>0</v>
      </c>
      <c r="AC10" s="47"/>
    </row>
    <row r="11" spans="1:30" x14ac:dyDescent="0.3">
      <c r="A11" s="7" t="s">
        <v>23</v>
      </c>
      <c r="B11" s="38"/>
      <c r="C11" s="10"/>
      <c r="D11" s="23"/>
      <c r="E11" s="10"/>
      <c r="F11" s="23"/>
      <c r="G11" s="10"/>
      <c r="H11" s="23"/>
      <c r="I11" s="10"/>
      <c r="J11" s="23"/>
      <c r="K11" s="10"/>
      <c r="L11" s="23"/>
      <c r="M11" s="10"/>
      <c r="N11" s="23"/>
      <c r="O11" s="10"/>
      <c r="P11" s="23"/>
      <c r="Q11" s="10"/>
      <c r="R11" s="23"/>
      <c r="S11" s="10"/>
      <c r="T11" s="23"/>
      <c r="U11" s="10"/>
      <c r="V11" s="23"/>
      <c r="W11" s="10"/>
      <c r="X11" s="23"/>
      <c r="Y11" s="10"/>
      <c r="Z11" s="23"/>
      <c r="AA11" s="46">
        <f t="shared" si="0"/>
        <v>0</v>
      </c>
      <c r="AB11" s="23">
        <f t="shared" si="1"/>
        <v>0</v>
      </c>
    </row>
    <row r="12" spans="1:30" x14ac:dyDescent="0.3">
      <c r="A12" s="9" t="s">
        <v>7</v>
      </c>
      <c r="B12" s="38">
        <v>7150000</v>
      </c>
      <c r="C12" s="10">
        <v>145</v>
      </c>
      <c r="D12" s="23">
        <v>145</v>
      </c>
      <c r="E12" s="10">
        <v>145</v>
      </c>
      <c r="F12" s="23">
        <v>145</v>
      </c>
      <c r="G12" s="10">
        <v>145</v>
      </c>
      <c r="H12" s="23">
        <v>145</v>
      </c>
      <c r="I12" s="10">
        <v>145</v>
      </c>
      <c r="J12" s="23">
        <v>145</v>
      </c>
      <c r="K12" s="10">
        <v>145</v>
      </c>
      <c r="L12" s="23">
        <v>145</v>
      </c>
      <c r="M12" s="10">
        <v>145</v>
      </c>
      <c r="N12" s="23">
        <v>145</v>
      </c>
      <c r="O12" s="10">
        <v>145</v>
      </c>
      <c r="P12" s="23"/>
      <c r="Q12" s="10">
        <v>145</v>
      </c>
      <c r="R12" s="23"/>
      <c r="S12" s="10">
        <v>145</v>
      </c>
      <c r="T12" s="23"/>
      <c r="U12" s="10">
        <v>145</v>
      </c>
      <c r="V12" s="23"/>
      <c r="W12" s="10">
        <v>145</v>
      </c>
      <c r="X12" s="23"/>
      <c r="Y12" s="10">
        <v>145</v>
      </c>
      <c r="Z12" s="23"/>
      <c r="AA12" s="46">
        <f t="shared" si="0"/>
        <v>1740</v>
      </c>
      <c r="AB12" s="23">
        <f t="shared" si="1"/>
        <v>870</v>
      </c>
    </row>
    <row r="13" spans="1:30" x14ac:dyDescent="0.3">
      <c r="A13" s="9" t="s">
        <v>8</v>
      </c>
      <c r="B13" s="38">
        <v>7150001</v>
      </c>
      <c r="C13" s="10"/>
      <c r="D13" s="23"/>
      <c r="E13" s="10">
        <v>0</v>
      </c>
      <c r="F13" s="23"/>
      <c r="G13" s="10"/>
      <c r="H13" s="23"/>
      <c r="I13" s="10"/>
      <c r="J13" s="23"/>
      <c r="K13" s="10">
        <v>0</v>
      </c>
      <c r="L13" s="23"/>
      <c r="M13" s="10"/>
      <c r="N13" s="23"/>
      <c r="O13" s="10">
        <v>0</v>
      </c>
      <c r="P13" s="23"/>
      <c r="Q13" s="10"/>
      <c r="R13" s="23"/>
      <c r="S13" s="10"/>
      <c r="T13" s="23"/>
      <c r="U13" s="10"/>
      <c r="V13" s="23"/>
      <c r="W13" s="10"/>
      <c r="X13" s="23"/>
      <c r="Y13" s="10"/>
      <c r="Z13" s="23"/>
      <c r="AA13" s="46">
        <f t="shared" si="0"/>
        <v>0</v>
      </c>
      <c r="AB13" s="23">
        <f t="shared" si="1"/>
        <v>0</v>
      </c>
    </row>
    <row r="14" spans="1:30" x14ac:dyDescent="0.3">
      <c r="A14" s="9" t="s">
        <v>9</v>
      </c>
      <c r="B14" s="38">
        <v>7200000</v>
      </c>
      <c r="C14" s="10">
        <v>150</v>
      </c>
      <c r="D14" s="23">
        <v>561.61</v>
      </c>
      <c r="E14" s="10">
        <v>150</v>
      </c>
      <c r="F14" s="23">
        <v>0</v>
      </c>
      <c r="G14" s="10">
        <v>150</v>
      </c>
      <c r="H14" s="23">
        <v>305.35000000000002</v>
      </c>
      <c r="I14" s="10">
        <v>150</v>
      </c>
      <c r="J14" s="23">
        <v>18</v>
      </c>
      <c r="K14" s="10">
        <v>150</v>
      </c>
      <c r="L14" s="23">
        <v>133.61000000000001</v>
      </c>
      <c r="M14" s="10">
        <v>150</v>
      </c>
      <c r="N14" s="23">
        <f>145.68+90.58</f>
        <v>236.26</v>
      </c>
      <c r="O14" s="10">
        <v>150</v>
      </c>
      <c r="P14" s="23"/>
      <c r="Q14" s="10">
        <v>150</v>
      </c>
      <c r="R14" s="23"/>
      <c r="S14" s="10">
        <v>150</v>
      </c>
      <c r="T14" s="23"/>
      <c r="U14" s="10">
        <v>150</v>
      </c>
      <c r="V14" s="23"/>
      <c r="W14" s="10">
        <v>150</v>
      </c>
      <c r="X14" s="23"/>
      <c r="Y14" s="10">
        <v>150</v>
      </c>
      <c r="Z14" s="23"/>
      <c r="AA14" s="46">
        <f t="shared" si="0"/>
        <v>1800</v>
      </c>
      <c r="AB14" s="23">
        <f t="shared" si="1"/>
        <v>1254.83</v>
      </c>
    </row>
    <row r="15" spans="1:30" x14ac:dyDescent="0.3">
      <c r="A15" s="9" t="s">
        <v>72</v>
      </c>
      <c r="B15" s="38">
        <v>7200002</v>
      </c>
      <c r="C15" s="10"/>
      <c r="D15" s="23"/>
      <c r="E15" s="10"/>
      <c r="F15" s="23"/>
      <c r="G15" s="10"/>
      <c r="H15" s="23"/>
      <c r="I15" s="10"/>
      <c r="J15" s="23"/>
      <c r="K15" s="10"/>
      <c r="L15" s="23"/>
      <c r="M15" s="10">
        <v>190</v>
      </c>
      <c r="N15" s="23">
        <v>190</v>
      </c>
      <c r="O15" s="10"/>
      <c r="P15" s="23"/>
      <c r="Q15" s="10"/>
      <c r="R15" s="23"/>
      <c r="S15" s="10"/>
      <c r="T15" s="23"/>
      <c r="U15" s="10"/>
      <c r="V15" s="23"/>
      <c r="W15" s="10"/>
      <c r="X15" s="23"/>
      <c r="Y15" s="10"/>
      <c r="Z15" s="23"/>
      <c r="AA15" s="46">
        <f t="shared" si="0"/>
        <v>190</v>
      </c>
      <c r="AB15" s="23"/>
    </row>
    <row r="16" spans="1:30" x14ac:dyDescent="0.3">
      <c r="A16" s="9" t="s">
        <v>10</v>
      </c>
      <c r="B16" s="38">
        <v>7200001</v>
      </c>
      <c r="C16" s="10">
        <v>0</v>
      </c>
      <c r="D16" s="23"/>
      <c r="E16" s="10"/>
      <c r="F16" s="23"/>
      <c r="G16" s="10"/>
      <c r="H16" s="23"/>
      <c r="I16" s="10"/>
      <c r="J16" s="23"/>
      <c r="K16" s="10">
        <v>0</v>
      </c>
      <c r="L16" s="23"/>
      <c r="M16" s="10"/>
      <c r="N16" s="23"/>
      <c r="O16" s="10"/>
      <c r="P16" s="23"/>
      <c r="Q16" s="10"/>
      <c r="R16" s="23"/>
      <c r="S16" s="10"/>
      <c r="T16" s="23"/>
      <c r="U16" s="10"/>
      <c r="V16" s="23"/>
      <c r="W16" s="10"/>
      <c r="X16" s="23"/>
      <c r="Y16" s="10"/>
      <c r="Z16" s="23"/>
      <c r="AA16" s="46">
        <f t="shared" si="0"/>
        <v>0</v>
      </c>
      <c r="AB16" s="23">
        <f t="shared" si="1"/>
        <v>0</v>
      </c>
    </row>
    <row r="17" spans="1:28" x14ac:dyDescent="0.3">
      <c r="A17" s="9" t="s">
        <v>21</v>
      </c>
      <c r="B17" s="38">
        <v>7210000</v>
      </c>
      <c r="C17" s="10">
        <v>0</v>
      </c>
      <c r="D17" s="23"/>
      <c r="E17" s="10"/>
      <c r="F17" s="23"/>
      <c r="G17" s="10"/>
      <c r="H17" s="23"/>
      <c r="I17" s="10"/>
      <c r="J17" s="23"/>
      <c r="K17" s="10"/>
      <c r="L17" s="23"/>
      <c r="M17" s="10"/>
      <c r="N17" s="23"/>
      <c r="O17" s="10"/>
      <c r="P17" s="23"/>
      <c r="Q17" s="10"/>
      <c r="R17" s="23"/>
      <c r="S17" s="10"/>
      <c r="T17" s="23"/>
      <c r="U17" s="10"/>
      <c r="V17" s="23"/>
      <c r="W17" s="10"/>
      <c r="X17" s="23"/>
      <c r="Y17" s="10"/>
      <c r="Z17" s="23"/>
      <c r="AA17" s="46">
        <f t="shared" si="0"/>
        <v>0</v>
      </c>
      <c r="AB17" s="23">
        <f t="shared" si="1"/>
        <v>0</v>
      </c>
    </row>
    <row r="18" spans="1:28" x14ac:dyDescent="0.3">
      <c r="A18" s="9" t="s">
        <v>11</v>
      </c>
      <c r="B18" s="38">
        <v>7230000</v>
      </c>
      <c r="C18" s="10">
        <v>492</v>
      </c>
      <c r="D18" s="23">
        <v>191.67</v>
      </c>
      <c r="E18" s="10">
        <v>492</v>
      </c>
      <c r="F18" s="23">
        <v>191.67</v>
      </c>
      <c r="G18" s="10">
        <v>492</v>
      </c>
      <c r="H18" s="23">
        <v>177</v>
      </c>
      <c r="I18" s="10">
        <v>492</v>
      </c>
      <c r="J18" s="23">
        <v>85</v>
      </c>
      <c r="K18" s="10">
        <v>492</v>
      </c>
      <c r="L18" s="23">
        <v>85</v>
      </c>
      <c r="M18" s="10">
        <v>492</v>
      </c>
      <c r="N18" s="23">
        <f>80+208+85</f>
        <v>373</v>
      </c>
      <c r="O18" s="10">
        <v>492</v>
      </c>
      <c r="P18" s="23"/>
      <c r="Q18" s="10">
        <v>492</v>
      </c>
      <c r="R18" s="23"/>
      <c r="S18" s="10">
        <v>492</v>
      </c>
      <c r="T18" s="23"/>
      <c r="U18" s="10">
        <v>492</v>
      </c>
      <c r="V18" s="23"/>
      <c r="W18" s="10">
        <v>492</v>
      </c>
      <c r="X18" s="23"/>
      <c r="Y18" s="10">
        <v>492</v>
      </c>
      <c r="Z18" s="33"/>
      <c r="AA18" s="46">
        <f t="shared" si="0"/>
        <v>5904</v>
      </c>
      <c r="AB18" s="23">
        <f t="shared" si="1"/>
        <v>1103.3399999999999</v>
      </c>
    </row>
    <row r="19" spans="1:28" x14ac:dyDescent="0.3">
      <c r="A19" s="9" t="s">
        <v>55</v>
      </c>
      <c r="B19" s="38">
        <v>7240000</v>
      </c>
      <c r="C19" s="10">
        <v>250</v>
      </c>
      <c r="D19" s="23"/>
      <c r="E19" s="10">
        <v>250</v>
      </c>
      <c r="F19" s="23"/>
      <c r="G19" s="10">
        <v>250</v>
      </c>
      <c r="H19" s="23">
        <v>265</v>
      </c>
      <c r="I19" s="10">
        <v>250</v>
      </c>
      <c r="J19" s="23">
        <v>265</v>
      </c>
      <c r="K19" s="10">
        <v>250</v>
      </c>
      <c r="L19" s="23">
        <v>265</v>
      </c>
      <c r="M19" s="10">
        <v>250</v>
      </c>
      <c r="N19" s="23">
        <v>230</v>
      </c>
      <c r="O19" s="10">
        <v>250</v>
      </c>
      <c r="P19" s="23">
        <v>230</v>
      </c>
      <c r="Q19" s="10">
        <v>250</v>
      </c>
      <c r="R19" s="23">
        <v>230</v>
      </c>
      <c r="S19" s="10"/>
      <c r="T19" s="23"/>
      <c r="U19" s="10"/>
      <c r="V19" s="23"/>
      <c r="W19" s="10"/>
      <c r="X19" s="23"/>
      <c r="Y19" s="10"/>
      <c r="Z19" s="33"/>
      <c r="AA19" s="46">
        <f t="shared" si="0"/>
        <v>2000</v>
      </c>
      <c r="AB19" s="23">
        <f>D19+F19+H19+J19+L19+N19+P19+R19+T19+V19+X19+Z19</f>
        <v>1485</v>
      </c>
    </row>
    <row r="20" spans="1:28" x14ac:dyDescent="0.3">
      <c r="A20" s="9" t="s">
        <v>12</v>
      </c>
      <c r="B20" s="38">
        <v>7260000</v>
      </c>
      <c r="C20" s="10">
        <v>0</v>
      </c>
      <c r="D20" s="23"/>
      <c r="E20" s="10">
        <v>0</v>
      </c>
      <c r="F20" s="23"/>
      <c r="G20" s="10">
        <v>0</v>
      </c>
      <c r="H20" s="23"/>
      <c r="I20" s="10">
        <v>0</v>
      </c>
      <c r="J20" s="23"/>
      <c r="K20" s="10">
        <v>0</v>
      </c>
      <c r="L20" s="23"/>
      <c r="M20" s="10">
        <v>0</v>
      </c>
      <c r="N20" s="23"/>
      <c r="O20" s="10">
        <v>0</v>
      </c>
      <c r="P20" s="23"/>
      <c r="Q20" s="10">
        <v>0</v>
      </c>
      <c r="R20" s="23"/>
      <c r="S20" s="10">
        <v>0</v>
      </c>
      <c r="T20" s="23"/>
      <c r="U20" s="10">
        <v>0</v>
      </c>
      <c r="V20" s="23"/>
      <c r="W20" s="10">
        <v>0</v>
      </c>
      <c r="X20" s="23"/>
      <c r="Y20" s="10">
        <v>0</v>
      </c>
      <c r="Z20" s="23"/>
      <c r="AA20" s="46">
        <f t="shared" si="0"/>
        <v>0</v>
      </c>
      <c r="AB20" s="23">
        <f t="shared" si="1"/>
        <v>0</v>
      </c>
    </row>
    <row r="21" spans="1:28" x14ac:dyDescent="0.3">
      <c r="A21" s="9" t="s">
        <v>13</v>
      </c>
      <c r="B21" s="38">
        <v>7510000</v>
      </c>
      <c r="C21" s="10">
        <v>0</v>
      </c>
      <c r="D21" s="23"/>
      <c r="E21" s="10">
        <v>0</v>
      </c>
      <c r="F21" s="23"/>
      <c r="G21" s="10">
        <v>0</v>
      </c>
      <c r="H21" s="23"/>
      <c r="I21" s="10">
        <v>0</v>
      </c>
      <c r="J21" s="23"/>
      <c r="K21" s="10">
        <v>0</v>
      </c>
      <c r="L21" s="23"/>
      <c r="M21" s="10">
        <v>0</v>
      </c>
      <c r="N21" s="23"/>
      <c r="O21" s="10">
        <v>0</v>
      </c>
      <c r="P21" s="23"/>
      <c r="Q21" s="10">
        <v>0</v>
      </c>
      <c r="R21" s="23"/>
      <c r="S21" s="10">
        <v>0</v>
      </c>
      <c r="T21" s="23"/>
      <c r="U21" s="10">
        <v>0</v>
      </c>
      <c r="V21" s="23"/>
      <c r="W21" s="10">
        <v>0</v>
      </c>
      <c r="X21" s="23"/>
      <c r="Y21" s="10">
        <v>0</v>
      </c>
      <c r="Z21" s="23"/>
      <c r="AA21" s="46">
        <f t="shared" si="0"/>
        <v>0</v>
      </c>
      <c r="AB21" s="23">
        <f t="shared" si="1"/>
        <v>0</v>
      </c>
    </row>
    <row r="22" spans="1:28" x14ac:dyDescent="0.3">
      <c r="A22" s="9" t="s">
        <v>14</v>
      </c>
      <c r="B22" s="38">
        <v>7570000</v>
      </c>
      <c r="C22" s="10">
        <v>0</v>
      </c>
      <c r="D22" s="23"/>
      <c r="E22" s="10">
        <v>0</v>
      </c>
      <c r="F22" s="23"/>
      <c r="G22" s="10">
        <v>0</v>
      </c>
      <c r="H22" s="23"/>
      <c r="I22" s="10">
        <v>0</v>
      </c>
      <c r="J22" s="23"/>
      <c r="K22" s="10">
        <v>0</v>
      </c>
      <c r="L22" s="23"/>
      <c r="M22" s="10">
        <v>0</v>
      </c>
      <c r="N22" s="23"/>
      <c r="O22" s="10">
        <v>0</v>
      </c>
      <c r="P22" s="23"/>
      <c r="Q22" s="10">
        <v>0</v>
      </c>
      <c r="R22" s="23"/>
      <c r="S22" s="10">
        <v>0</v>
      </c>
      <c r="T22" s="23"/>
      <c r="U22" s="10">
        <v>0</v>
      </c>
      <c r="V22" s="23"/>
      <c r="W22" s="10">
        <v>0</v>
      </c>
      <c r="X22" s="23"/>
      <c r="Y22" s="10">
        <v>0</v>
      </c>
      <c r="Z22" s="23"/>
      <c r="AA22" s="46">
        <f t="shared" si="0"/>
        <v>0</v>
      </c>
      <c r="AB22" s="23">
        <f t="shared" si="1"/>
        <v>0</v>
      </c>
    </row>
    <row r="23" spans="1:28" x14ac:dyDescent="0.3">
      <c r="A23" s="9" t="s">
        <v>15</v>
      </c>
      <c r="B23" s="38">
        <v>7590000</v>
      </c>
      <c r="C23" s="10">
        <v>0</v>
      </c>
      <c r="D23" s="23"/>
      <c r="E23" s="10">
        <v>0</v>
      </c>
      <c r="F23" s="23"/>
      <c r="G23" s="10">
        <v>0</v>
      </c>
      <c r="H23" s="23"/>
      <c r="I23" s="10">
        <v>0</v>
      </c>
      <c r="J23" s="23"/>
      <c r="K23" s="10">
        <v>0</v>
      </c>
      <c r="L23" s="23"/>
      <c r="M23" s="10">
        <v>0</v>
      </c>
      <c r="N23" s="23"/>
      <c r="O23" s="10">
        <v>0</v>
      </c>
      <c r="P23" s="23"/>
      <c r="Q23" s="10">
        <v>0</v>
      </c>
      <c r="R23" s="23"/>
      <c r="S23" s="10">
        <v>0</v>
      </c>
      <c r="T23" s="23"/>
      <c r="U23" s="10">
        <v>0</v>
      </c>
      <c r="V23" s="23"/>
      <c r="W23" s="10">
        <v>0</v>
      </c>
      <c r="X23" s="23"/>
      <c r="Y23" s="10">
        <v>0</v>
      </c>
      <c r="Z23" s="23"/>
      <c r="AA23" s="46">
        <f t="shared" si="0"/>
        <v>0</v>
      </c>
      <c r="AB23" s="23">
        <f t="shared" si="1"/>
        <v>0</v>
      </c>
    </row>
    <row r="24" spans="1:28" x14ac:dyDescent="0.3">
      <c r="A24" s="9" t="s">
        <v>16</v>
      </c>
      <c r="B24" s="38">
        <v>7870000</v>
      </c>
      <c r="C24" s="10">
        <v>0</v>
      </c>
      <c r="D24" s="23"/>
      <c r="E24" s="10">
        <v>0</v>
      </c>
      <c r="F24" s="23"/>
      <c r="G24" s="10">
        <v>0</v>
      </c>
      <c r="H24" s="23"/>
      <c r="I24" s="10">
        <v>0</v>
      </c>
      <c r="J24" s="23"/>
      <c r="K24" s="10">
        <v>0</v>
      </c>
      <c r="L24" s="23"/>
      <c r="M24" s="10">
        <v>0</v>
      </c>
      <c r="N24" s="23"/>
      <c r="O24" s="10">
        <v>0</v>
      </c>
      <c r="P24" s="23"/>
      <c r="Q24" s="10">
        <v>0</v>
      </c>
      <c r="R24" s="23"/>
      <c r="S24" s="10">
        <v>0</v>
      </c>
      <c r="T24" s="23"/>
      <c r="U24" s="10">
        <v>0</v>
      </c>
      <c r="V24" s="23"/>
      <c r="W24" s="10">
        <v>0</v>
      </c>
      <c r="X24" s="23"/>
      <c r="Y24" s="10">
        <v>0</v>
      </c>
      <c r="Z24" s="23"/>
      <c r="AA24" s="46">
        <f t="shared" si="0"/>
        <v>0</v>
      </c>
      <c r="AB24" s="23">
        <f t="shared" si="1"/>
        <v>0</v>
      </c>
    </row>
    <row r="25" spans="1:28" x14ac:dyDescent="0.3">
      <c r="A25" s="9" t="s">
        <v>17</v>
      </c>
      <c r="B25" s="38">
        <v>7870001</v>
      </c>
      <c r="C25" s="10">
        <v>75</v>
      </c>
      <c r="D25" s="23">
        <v>64</v>
      </c>
      <c r="E25" s="10">
        <v>75</v>
      </c>
      <c r="F25" s="23">
        <v>64</v>
      </c>
      <c r="G25" s="10">
        <v>75</v>
      </c>
      <c r="H25" s="23">
        <v>64</v>
      </c>
      <c r="I25" s="10">
        <v>75</v>
      </c>
      <c r="J25" s="23">
        <v>64</v>
      </c>
      <c r="K25" s="10">
        <v>75</v>
      </c>
      <c r="L25" s="23">
        <v>163.16</v>
      </c>
      <c r="M25" s="10">
        <v>75</v>
      </c>
      <c r="N25" s="23">
        <v>64</v>
      </c>
      <c r="O25" s="10">
        <v>75</v>
      </c>
      <c r="P25" s="23"/>
      <c r="Q25" s="10">
        <v>75</v>
      </c>
      <c r="R25" s="23"/>
      <c r="S25" s="10">
        <v>75</v>
      </c>
      <c r="T25" s="23"/>
      <c r="U25" s="10">
        <v>75</v>
      </c>
      <c r="V25" s="23"/>
      <c r="W25" s="10">
        <v>75</v>
      </c>
      <c r="X25" s="23"/>
      <c r="Y25" s="10">
        <v>75</v>
      </c>
      <c r="Z25" s="23"/>
      <c r="AA25" s="46">
        <f t="shared" si="0"/>
        <v>900</v>
      </c>
      <c r="AB25" s="23">
        <f t="shared" si="1"/>
        <v>483.15999999999997</v>
      </c>
    </row>
    <row r="26" spans="1:28" x14ac:dyDescent="0.3">
      <c r="A26" s="9" t="s">
        <v>18</v>
      </c>
      <c r="B26" s="38">
        <v>7880000</v>
      </c>
      <c r="C26" s="10">
        <v>235</v>
      </c>
      <c r="D26" s="23">
        <v>286.74</v>
      </c>
      <c r="E26" s="10">
        <v>235</v>
      </c>
      <c r="F26" s="23">
        <v>312.56</v>
      </c>
      <c r="G26" s="10">
        <v>235</v>
      </c>
      <c r="H26" s="23">
        <v>22.57</v>
      </c>
      <c r="I26" s="10">
        <v>235</v>
      </c>
      <c r="J26" s="23">
        <v>153.94999999999999</v>
      </c>
      <c r="K26" s="10">
        <v>235</v>
      </c>
      <c r="L26" s="23">
        <v>109.99</v>
      </c>
      <c r="M26" s="10">
        <v>235</v>
      </c>
      <c r="N26" s="23">
        <v>121</v>
      </c>
      <c r="O26" s="10">
        <v>235</v>
      </c>
      <c r="P26" s="23"/>
      <c r="Q26" s="10">
        <v>235</v>
      </c>
      <c r="R26" s="23"/>
      <c r="S26" s="10">
        <v>235</v>
      </c>
      <c r="T26" s="23"/>
      <c r="U26" s="10">
        <v>235</v>
      </c>
      <c r="V26" s="23"/>
      <c r="W26" s="10">
        <v>235</v>
      </c>
      <c r="X26" s="23"/>
      <c r="Y26" s="10">
        <v>235</v>
      </c>
      <c r="Z26" s="23"/>
      <c r="AA26" s="46">
        <f t="shared" si="0"/>
        <v>2820</v>
      </c>
      <c r="AB26" s="23">
        <f t="shared" si="1"/>
        <v>1006.81</v>
      </c>
    </row>
    <row r="27" spans="1:28" x14ac:dyDescent="0.3">
      <c r="A27" s="9" t="s">
        <v>45</v>
      </c>
      <c r="B27" s="38">
        <v>7930000</v>
      </c>
      <c r="C27" s="10">
        <v>0</v>
      </c>
      <c r="D27" s="23"/>
      <c r="E27" s="10">
        <v>0</v>
      </c>
      <c r="F27" s="23"/>
      <c r="G27" s="10">
        <v>0</v>
      </c>
      <c r="H27" s="23"/>
      <c r="I27" s="10">
        <v>0</v>
      </c>
      <c r="J27" s="23">
        <v>0</v>
      </c>
      <c r="K27" s="10">
        <v>0</v>
      </c>
      <c r="L27" s="23"/>
      <c r="M27" s="10">
        <v>0</v>
      </c>
      <c r="N27" s="23"/>
      <c r="O27" s="10">
        <v>0</v>
      </c>
      <c r="P27" s="23"/>
      <c r="Q27" s="10">
        <v>0</v>
      </c>
      <c r="R27" s="23"/>
      <c r="S27" s="10">
        <v>0</v>
      </c>
      <c r="T27" s="23"/>
      <c r="U27" s="10">
        <v>0</v>
      </c>
      <c r="V27" s="23"/>
      <c r="W27" s="10">
        <v>0</v>
      </c>
      <c r="X27" s="23"/>
      <c r="Y27" s="10">
        <v>0</v>
      </c>
      <c r="Z27" s="23"/>
      <c r="AA27" s="46">
        <f t="shared" si="0"/>
        <v>0</v>
      </c>
      <c r="AB27" s="23">
        <f t="shared" si="1"/>
        <v>0</v>
      </c>
    </row>
    <row r="28" spans="1:28" x14ac:dyDescent="0.3">
      <c r="A28" s="9" t="s">
        <v>19</v>
      </c>
      <c r="B28" s="38">
        <v>7890000</v>
      </c>
      <c r="C28" s="10">
        <v>280</v>
      </c>
      <c r="D28" s="23">
        <v>428.64</v>
      </c>
      <c r="E28" s="10">
        <v>100</v>
      </c>
      <c r="F28" s="23">
        <v>99.77</v>
      </c>
      <c r="G28" s="10">
        <v>100</v>
      </c>
      <c r="H28" s="23">
        <v>153.83000000000001</v>
      </c>
      <c r="I28" s="10">
        <v>280</v>
      </c>
      <c r="J28" s="23">
        <v>109.17</v>
      </c>
      <c r="K28" s="10">
        <v>280</v>
      </c>
      <c r="L28" s="23">
        <v>867.85</v>
      </c>
      <c r="M28" s="10">
        <v>280</v>
      </c>
      <c r="N28" s="23">
        <v>427</v>
      </c>
      <c r="O28" s="10">
        <v>280</v>
      </c>
      <c r="P28" s="23"/>
      <c r="Q28" s="10">
        <v>280</v>
      </c>
      <c r="R28" s="23"/>
      <c r="S28" s="10">
        <v>280</v>
      </c>
      <c r="T28" s="23"/>
      <c r="U28" s="10">
        <v>280</v>
      </c>
      <c r="V28" s="23"/>
      <c r="W28" s="10">
        <v>280</v>
      </c>
      <c r="X28" s="23"/>
      <c r="Y28" s="10">
        <v>280</v>
      </c>
      <c r="Z28" s="23"/>
      <c r="AA28" s="46">
        <f t="shared" si="0"/>
        <v>3000</v>
      </c>
      <c r="AB28" s="23">
        <f t="shared" si="1"/>
        <v>2086.2600000000002</v>
      </c>
    </row>
    <row r="29" spans="1:28" x14ac:dyDescent="0.3">
      <c r="A29" s="9" t="s">
        <v>20</v>
      </c>
      <c r="B29" s="38">
        <v>7980000</v>
      </c>
      <c r="C29" s="10">
        <v>91</v>
      </c>
      <c r="D29" s="23">
        <v>90.52</v>
      </c>
      <c r="E29" s="10">
        <v>91</v>
      </c>
      <c r="F29" s="23">
        <v>90.52</v>
      </c>
      <c r="G29" s="10">
        <v>91</v>
      </c>
      <c r="H29" s="23">
        <v>90.52</v>
      </c>
      <c r="I29" s="10">
        <v>91</v>
      </c>
      <c r="J29" s="23">
        <v>90.52</v>
      </c>
      <c r="K29" s="10">
        <v>91</v>
      </c>
      <c r="L29" s="23">
        <v>90.52</v>
      </c>
      <c r="M29" s="10">
        <v>91</v>
      </c>
      <c r="N29" s="23"/>
      <c r="O29" s="10">
        <v>91</v>
      </c>
      <c r="P29" s="23"/>
      <c r="Q29" s="10">
        <v>91</v>
      </c>
      <c r="R29" s="23"/>
      <c r="S29" s="10">
        <v>91</v>
      </c>
      <c r="T29" s="23"/>
      <c r="U29" s="10">
        <v>91</v>
      </c>
      <c r="V29" s="23"/>
      <c r="W29" s="10">
        <v>91</v>
      </c>
      <c r="X29" s="23"/>
      <c r="Y29" s="10">
        <v>91</v>
      </c>
      <c r="Z29" s="23"/>
      <c r="AA29" s="46">
        <f t="shared" si="0"/>
        <v>1092</v>
      </c>
      <c r="AB29" s="23">
        <f t="shared" si="1"/>
        <v>452.59999999999997</v>
      </c>
    </row>
    <row r="30" spans="1:28" x14ac:dyDescent="0.3">
      <c r="C30" s="10"/>
      <c r="D30" s="23"/>
      <c r="E30" s="10"/>
      <c r="F30" s="23"/>
      <c r="G30" s="10"/>
      <c r="H30" s="23"/>
      <c r="I30" s="10"/>
      <c r="J30" s="23"/>
      <c r="K30" s="10"/>
      <c r="L30" s="23"/>
      <c r="M30" s="10"/>
      <c r="N30" s="23"/>
      <c r="O30" s="10"/>
      <c r="P30" s="23"/>
      <c r="Q30" s="10"/>
      <c r="R30" s="23"/>
      <c r="S30" s="10"/>
      <c r="T30" s="23"/>
      <c r="U30" s="10"/>
      <c r="V30" s="23"/>
      <c r="W30" s="10"/>
      <c r="X30" s="23"/>
      <c r="Y30" s="10"/>
      <c r="Z30" s="23"/>
      <c r="AA30" s="46">
        <f t="shared" si="0"/>
        <v>0</v>
      </c>
      <c r="AB30" s="23">
        <f t="shared" si="1"/>
        <v>0</v>
      </c>
    </row>
    <row r="31" spans="1:28" x14ac:dyDescent="0.3">
      <c r="A31" s="7" t="s">
        <v>24</v>
      </c>
      <c r="B31" s="38"/>
      <c r="C31" s="10"/>
      <c r="D31" s="23"/>
      <c r="E31" s="10"/>
      <c r="F31" s="23"/>
      <c r="G31" s="10"/>
      <c r="H31" s="23"/>
      <c r="I31" s="10"/>
      <c r="J31" s="23"/>
      <c r="K31" s="10"/>
      <c r="L31" s="23"/>
      <c r="M31" s="10"/>
      <c r="N31" s="23"/>
      <c r="O31" s="10"/>
      <c r="P31" s="23"/>
      <c r="Q31" s="10"/>
      <c r="R31" s="23"/>
      <c r="S31" s="10"/>
      <c r="T31" s="23"/>
      <c r="U31" s="10"/>
      <c r="V31" s="23"/>
      <c r="W31" s="10"/>
      <c r="X31" s="23"/>
      <c r="Y31" s="10"/>
      <c r="Z31" s="23"/>
      <c r="AA31" s="46">
        <f t="shared" si="0"/>
        <v>0</v>
      </c>
      <c r="AB31" s="23">
        <f t="shared" si="1"/>
        <v>0</v>
      </c>
    </row>
    <row r="32" spans="1:28" x14ac:dyDescent="0.3">
      <c r="A32" s="9" t="s">
        <v>25</v>
      </c>
      <c r="B32" s="38">
        <v>8100001</v>
      </c>
      <c r="C32" s="10">
        <v>0</v>
      </c>
      <c r="D32" s="23"/>
      <c r="E32" s="10"/>
      <c r="F32" s="23"/>
      <c r="G32" s="10"/>
      <c r="H32" s="23"/>
      <c r="I32" s="10"/>
      <c r="J32" s="23"/>
      <c r="K32" s="10"/>
      <c r="L32" s="23"/>
      <c r="M32" s="10"/>
      <c r="N32" s="23"/>
      <c r="O32" s="10"/>
      <c r="P32" s="23"/>
      <c r="Q32" s="10"/>
      <c r="R32" s="23"/>
      <c r="S32" s="10"/>
      <c r="T32" s="23"/>
      <c r="U32" s="10"/>
      <c r="V32" s="23"/>
      <c r="W32" s="10"/>
      <c r="X32" s="23"/>
      <c r="Y32" s="10"/>
      <c r="Z32" s="23"/>
      <c r="AA32" s="46">
        <f t="shared" si="0"/>
        <v>0</v>
      </c>
      <c r="AB32" s="23">
        <f t="shared" si="1"/>
        <v>0</v>
      </c>
    </row>
    <row r="33" spans="1:32" x14ac:dyDescent="0.3">
      <c r="A33" s="9" t="s">
        <v>27</v>
      </c>
      <c r="B33" s="38">
        <v>8120000</v>
      </c>
      <c r="C33" s="10">
        <v>0</v>
      </c>
      <c r="D33" s="23"/>
      <c r="E33" s="10"/>
      <c r="F33" s="23"/>
      <c r="G33" s="10"/>
      <c r="H33" s="23"/>
      <c r="I33" s="10"/>
      <c r="J33" s="23"/>
      <c r="K33" s="10"/>
      <c r="L33" s="23"/>
      <c r="M33" s="10"/>
      <c r="N33" s="23"/>
      <c r="O33" s="10"/>
      <c r="P33" s="23"/>
      <c r="Q33" s="10"/>
      <c r="R33" s="23"/>
      <c r="S33" s="10"/>
      <c r="T33" s="23"/>
      <c r="U33" s="10"/>
      <c r="V33" s="23"/>
      <c r="W33" s="10"/>
      <c r="X33" s="23"/>
      <c r="Y33" s="10"/>
      <c r="Z33" s="23"/>
      <c r="AA33" s="46">
        <f t="shared" si="0"/>
        <v>0</v>
      </c>
      <c r="AB33" s="23">
        <f t="shared" si="1"/>
        <v>0</v>
      </c>
    </row>
    <row r="34" spans="1:32" x14ac:dyDescent="0.3">
      <c r="C34" s="10"/>
      <c r="D34" s="23"/>
      <c r="E34" s="10"/>
      <c r="F34" s="23"/>
      <c r="G34" s="10"/>
      <c r="H34" s="23"/>
      <c r="I34" s="10"/>
      <c r="J34" s="23"/>
      <c r="K34" s="10"/>
      <c r="L34" s="23"/>
      <c r="M34" s="10"/>
      <c r="N34" s="23"/>
      <c r="O34" s="10"/>
      <c r="P34" s="23"/>
      <c r="Q34" s="10"/>
      <c r="R34" s="23"/>
      <c r="S34" s="10"/>
      <c r="T34" s="23"/>
      <c r="U34" s="10"/>
      <c r="V34" s="23"/>
      <c r="W34" s="10"/>
      <c r="X34" s="23"/>
      <c r="Y34" s="10"/>
      <c r="Z34" s="23"/>
      <c r="AA34" s="10">
        <f t="shared" si="0"/>
        <v>0</v>
      </c>
      <c r="AB34" s="23">
        <f t="shared" si="1"/>
        <v>0</v>
      </c>
    </row>
    <row r="35" spans="1:32" x14ac:dyDescent="0.3">
      <c r="A35" s="7" t="s">
        <v>26</v>
      </c>
      <c r="B35" s="38"/>
      <c r="C35" s="10"/>
      <c r="D35" s="23"/>
      <c r="E35" s="10"/>
      <c r="F35" s="23"/>
      <c r="G35" s="10"/>
      <c r="H35" s="23"/>
      <c r="I35" s="10"/>
      <c r="J35" s="23"/>
      <c r="K35" s="10"/>
      <c r="L35" s="23"/>
      <c r="M35" s="10"/>
      <c r="N35" s="23"/>
      <c r="O35" s="10"/>
      <c r="P35" s="23"/>
      <c r="Q35" s="10"/>
      <c r="R35" s="23"/>
      <c r="S35" s="10"/>
      <c r="T35" s="23"/>
      <c r="U35" s="10"/>
      <c r="V35" s="23"/>
      <c r="W35" s="10"/>
      <c r="X35" s="23"/>
      <c r="Y35" s="10"/>
      <c r="Z35" s="23"/>
      <c r="AA35" s="10">
        <f t="shared" si="0"/>
        <v>0</v>
      </c>
      <c r="AB35" s="23">
        <f t="shared" si="1"/>
        <v>0</v>
      </c>
    </row>
    <row r="36" spans="1:32" x14ac:dyDescent="0.3">
      <c r="A36" s="9" t="s">
        <v>28</v>
      </c>
      <c r="B36" s="38">
        <v>9120000</v>
      </c>
      <c r="C36" s="10"/>
      <c r="D36" s="23"/>
      <c r="E36" s="10"/>
      <c r="F36" s="23"/>
      <c r="G36" s="10"/>
      <c r="H36" s="23"/>
      <c r="I36" s="10"/>
      <c r="J36" s="23"/>
      <c r="K36" s="10"/>
      <c r="L36" s="23"/>
      <c r="M36" s="10"/>
      <c r="N36" s="23"/>
      <c r="O36" s="10"/>
      <c r="P36" s="23"/>
      <c r="Q36" s="10"/>
      <c r="R36" s="23"/>
      <c r="S36" s="10"/>
      <c r="T36" s="23"/>
      <c r="U36" s="10"/>
      <c r="V36" s="23"/>
      <c r="W36" s="10"/>
      <c r="X36" s="23"/>
      <c r="Y36" s="10"/>
      <c r="Z36" s="23"/>
      <c r="AA36" s="10">
        <f t="shared" si="0"/>
        <v>0</v>
      </c>
      <c r="AB36" s="23">
        <f t="shared" si="1"/>
        <v>0</v>
      </c>
    </row>
    <row r="37" spans="1:32" x14ac:dyDescent="0.3">
      <c r="C37" s="10"/>
      <c r="D37" s="23"/>
      <c r="E37" s="10"/>
      <c r="F37" s="23"/>
      <c r="G37" s="10"/>
      <c r="H37" s="23"/>
      <c r="I37" s="10"/>
      <c r="J37" s="23"/>
      <c r="K37" s="10"/>
      <c r="L37" s="23"/>
      <c r="M37" s="10"/>
      <c r="N37" s="23"/>
      <c r="O37" s="10"/>
      <c r="P37" s="23"/>
      <c r="Q37" s="10"/>
      <c r="R37" s="23"/>
      <c r="S37" s="10"/>
      <c r="T37" s="23"/>
      <c r="U37" s="10"/>
      <c r="V37" s="23"/>
      <c r="W37" s="10"/>
      <c r="X37" s="23"/>
      <c r="Y37" s="10"/>
      <c r="Z37" s="23"/>
      <c r="AA37" s="10">
        <f t="shared" si="0"/>
        <v>0</v>
      </c>
      <c r="AB37" s="23">
        <f t="shared" si="1"/>
        <v>0</v>
      </c>
    </row>
    <row r="38" spans="1:32" x14ac:dyDescent="0.3">
      <c r="A38" s="9" t="s">
        <v>43</v>
      </c>
      <c r="B38" s="38"/>
      <c r="C38" s="10">
        <f t="shared" ref="C38:I38" si="2">C3+C4+C5+C6+C7+C8+C32+C33</f>
        <v>1588</v>
      </c>
      <c r="D38" s="23">
        <f t="shared" si="2"/>
        <v>1054</v>
      </c>
      <c r="E38" s="10">
        <f t="shared" si="2"/>
        <v>888</v>
      </c>
      <c r="F38" s="23">
        <f t="shared" si="2"/>
        <v>1186.56</v>
      </c>
      <c r="G38" s="10">
        <f t="shared" si="2"/>
        <v>863</v>
      </c>
      <c r="H38" s="23">
        <f t="shared" si="2"/>
        <v>912.83</v>
      </c>
      <c r="I38" s="10">
        <f t="shared" si="2"/>
        <v>1288</v>
      </c>
      <c r="J38" s="23">
        <f>SUM(J3:J9)</f>
        <v>1573.57</v>
      </c>
      <c r="K38" s="10">
        <f>SUM(K3:K9)</f>
        <v>1313</v>
      </c>
      <c r="L38" s="23">
        <f>SUM(L3:L9)</f>
        <v>1885.1999999999998</v>
      </c>
      <c r="M38" s="10">
        <f>SUM(M3:M9)</f>
        <v>1313</v>
      </c>
      <c r="N38" s="23">
        <f>SUM(N3:N9)</f>
        <v>1682.43</v>
      </c>
      <c r="O38" s="10">
        <f t="shared" ref="O38:Y38" si="3">SUM(O3:O9)</f>
        <v>1388</v>
      </c>
      <c r="P38" s="23">
        <f t="shared" si="3"/>
        <v>0</v>
      </c>
      <c r="Q38" s="10">
        <f t="shared" si="3"/>
        <v>1438</v>
      </c>
      <c r="R38" s="23">
        <f t="shared" si="3"/>
        <v>0</v>
      </c>
      <c r="S38" s="10">
        <f t="shared" si="3"/>
        <v>1588</v>
      </c>
      <c r="T38" s="23">
        <f t="shared" si="3"/>
        <v>0</v>
      </c>
      <c r="U38" s="10">
        <f t="shared" si="3"/>
        <v>1588</v>
      </c>
      <c r="V38" s="23">
        <f t="shared" si="3"/>
        <v>0</v>
      </c>
      <c r="W38" s="10">
        <f t="shared" si="3"/>
        <v>1588</v>
      </c>
      <c r="X38" s="23">
        <f t="shared" si="3"/>
        <v>0</v>
      </c>
      <c r="Y38" s="10">
        <f t="shared" si="3"/>
        <v>1488</v>
      </c>
      <c r="Z38" s="23"/>
      <c r="AA38" s="10">
        <f>C38+E38+G38+I38+K38+M38+O38+Q38+S38+U38+W38+Y38</f>
        <v>16331</v>
      </c>
      <c r="AB38" s="23">
        <f t="shared" si="1"/>
        <v>8294.59</v>
      </c>
      <c r="AC38" s="2"/>
      <c r="AD38" s="2"/>
      <c r="AE38" s="2"/>
      <c r="AF38" s="2"/>
    </row>
    <row r="39" spans="1:32" x14ac:dyDescent="0.3">
      <c r="A39" s="9" t="s">
        <v>44</v>
      </c>
      <c r="B39" s="38"/>
      <c r="C39" s="10">
        <f>SUM(C12:C29)</f>
        <v>1718</v>
      </c>
      <c r="D39" s="23">
        <f>SUM(D12:D29)</f>
        <v>1768.1799999999998</v>
      </c>
      <c r="E39" s="10">
        <f>SUM(E12:E29)</f>
        <v>1538</v>
      </c>
      <c r="F39" s="23">
        <f t="shared" ref="F39:L39" si="4">SUM(F12:F29)</f>
        <v>903.52</v>
      </c>
      <c r="G39" s="10">
        <f>SUM(G12:G29)</f>
        <v>1538</v>
      </c>
      <c r="H39" s="23">
        <f t="shared" si="4"/>
        <v>1223.27</v>
      </c>
      <c r="I39" s="10">
        <f>SUM(I12:I29)</f>
        <v>1718</v>
      </c>
      <c r="J39" s="23">
        <f t="shared" si="4"/>
        <v>930.64</v>
      </c>
      <c r="K39" s="10">
        <f>SUM(K12:K29)</f>
        <v>1718</v>
      </c>
      <c r="L39" s="23">
        <f t="shared" si="4"/>
        <v>1860.13</v>
      </c>
      <c r="M39" s="10">
        <f>SUM(M12:M29)</f>
        <v>1908</v>
      </c>
      <c r="N39" s="23">
        <f t="shared" ref="N39" si="5">SUM(N12:N29)</f>
        <v>1786.26</v>
      </c>
      <c r="O39" s="10">
        <f>SUM(O12:O29)</f>
        <v>1718</v>
      </c>
      <c r="P39" s="23">
        <f t="shared" ref="P39:X39" si="6">SUM(P12:P29)</f>
        <v>230</v>
      </c>
      <c r="Q39" s="10">
        <f>SUM(Q12:Q29)</f>
        <v>1718</v>
      </c>
      <c r="R39" s="23">
        <f t="shared" si="6"/>
        <v>230</v>
      </c>
      <c r="S39" s="10">
        <f>SUM(S12:S29)</f>
        <v>1468</v>
      </c>
      <c r="T39" s="23">
        <f t="shared" si="6"/>
        <v>0</v>
      </c>
      <c r="U39" s="10">
        <f>SUM(U12:U29)</f>
        <v>1468</v>
      </c>
      <c r="V39" s="23">
        <f t="shared" si="6"/>
        <v>0</v>
      </c>
      <c r="W39" s="10">
        <f>SUM(W12:W29)</f>
        <v>1468</v>
      </c>
      <c r="X39" s="23">
        <f t="shared" si="6"/>
        <v>0</v>
      </c>
      <c r="Y39" s="10">
        <f>SUM(Y12:Y29)</f>
        <v>1468</v>
      </c>
      <c r="Z39" s="23"/>
      <c r="AA39" s="10">
        <f>C39+E39+G39+I39+K39+M39+O39+Q39+S39+U39+W39+Y39</f>
        <v>19446</v>
      </c>
      <c r="AB39" s="23">
        <f t="shared" si="1"/>
        <v>8932</v>
      </c>
      <c r="AC39" s="2"/>
      <c r="AD39" s="2"/>
      <c r="AE39" s="2"/>
      <c r="AF39" s="2"/>
    </row>
    <row r="40" spans="1:32" x14ac:dyDescent="0.3">
      <c r="C40" s="10"/>
      <c r="D40" s="23"/>
      <c r="E40" s="10"/>
      <c r="F40" s="23"/>
      <c r="G40" s="10"/>
      <c r="H40" s="23"/>
      <c r="I40" s="10"/>
      <c r="J40" s="23"/>
      <c r="K40" s="10"/>
      <c r="L40" s="23"/>
      <c r="M40" s="10"/>
      <c r="N40" s="23"/>
      <c r="O40" s="10"/>
      <c r="P40" s="23"/>
      <c r="Q40" s="10"/>
      <c r="R40" s="23"/>
      <c r="S40" s="10"/>
      <c r="T40" s="23"/>
      <c r="U40" s="10"/>
      <c r="V40" s="23"/>
      <c r="W40" s="10"/>
      <c r="X40" s="23"/>
      <c r="Y40" s="10"/>
      <c r="Z40" s="23"/>
      <c r="AA40" s="10"/>
      <c r="AB40" s="23">
        <f t="shared" si="1"/>
        <v>0</v>
      </c>
    </row>
    <row r="41" spans="1:32" x14ac:dyDescent="0.3">
      <c r="A41" s="11" t="s">
        <v>29</v>
      </c>
      <c r="B41" s="39"/>
      <c r="C41" s="13">
        <f>C38-C39</f>
        <v>-130</v>
      </c>
      <c r="D41" s="24">
        <f>D38-D39</f>
        <v>-714.17999999999984</v>
      </c>
      <c r="E41" s="13">
        <f t="shared" ref="E41:M41" si="7">E38-E39</f>
        <v>-650</v>
      </c>
      <c r="F41" s="25">
        <f t="shared" ref="F41" si="8">F38-F39</f>
        <v>283.03999999999996</v>
      </c>
      <c r="G41" s="13">
        <f t="shared" si="7"/>
        <v>-675</v>
      </c>
      <c r="H41" s="23">
        <f t="shared" ref="H41" si="9">H38-H39</f>
        <v>-310.43999999999994</v>
      </c>
      <c r="I41" s="13">
        <f t="shared" si="7"/>
        <v>-430</v>
      </c>
      <c r="J41" s="25">
        <f t="shared" ref="J41" si="10">J38-J39</f>
        <v>642.92999999999995</v>
      </c>
      <c r="K41" s="13">
        <f t="shared" si="7"/>
        <v>-405</v>
      </c>
      <c r="L41" s="25">
        <f t="shared" ref="L41" si="11">L38-L39</f>
        <v>25.069999999999709</v>
      </c>
      <c r="M41" s="13">
        <f t="shared" si="7"/>
        <v>-595</v>
      </c>
      <c r="N41" s="25">
        <f t="shared" ref="N41:O41" si="12">N38-N39</f>
        <v>-103.82999999999993</v>
      </c>
      <c r="O41" s="13">
        <f t="shared" si="12"/>
        <v>-330</v>
      </c>
      <c r="P41" s="25">
        <f t="shared" ref="P41:Y41" si="13">P38-P39</f>
        <v>-230</v>
      </c>
      <c r="Q41" s="13">
        <f t="shared" si="13"/>
        <v>-280</v>
      </c>
      <c r="R41" s="25">
        <f t="shared" si="13"/>
        <v>-230</v>
      </c>
      <c r="S41" s="13">
        <f t="shared" si="13"/>
        <v>120</v>
      </c>
      <c r="T41" s="25">
        <f t="shared" si="13"/>
        <v>0</v>
      </c>
      <c r="U41" s="13">
        <f t="shared" si="13"/>
        <v>120</v>
      </c>
      <c r="V41" s="25">
        <f t="shared" si="13"/>
        <v>0</v>
      </c>
      <c r="W41" s="13">
        <f t="shared" si="13"/>
        <v>120</v>
      </c>
      <c r="X41" s="25">
        <f t="shared" si="13"/>
        <v>0</v>
      </c>
      <c r="Y41" s="13">
        <f t="shared" si="13"/>
        <v>20</v>
      </c>
      <c r="Z41" s="23"/>
      <c r="AA41" s="49">
        <f>AA38-AA39</f>
        <v>-3115</v>
      </c>
      <c r="AB41" s="23">
        <f t="shared" si="1"/>
        <v>-637.41000000000008</v>
      </c>
      <c r="AC41" s="3"/>
      <c r="AD41" s="3"/>
      <c r="AE41" s="3"/>
      <c r="AF41" s="3"/>
    </row>
    <row r="42" spans="1:32" x14ac:dyDescent="0.3">
      <c r="A42" s="16"/>
      <c r="B42" s="17"/>
      <c r="C42" s="8"/>
      <c r="D42" s="24">
        <f>D41</f>
        <v>-714.17999999999984</v>
      </c>
      <c r="E42" s="13"/>
      <c r="F42" s="24">
        <f>D41+F41</f>
        <v>-431.13999999999987</v>
      </c>
      <c r="G42" s="13"/>
      <c r="H42" s="24">
        <f>F42+H41</f>
        <v>-741.57999999999981</v>
      </c>
      <c r="I42" s="13"/>
      <c r="J42" s="24">
        <f>H42+J41</f>
        <v>-98.649999999999864</v>
      </c>
      <c r="K42" s="13"/>
      <c r="L42" s="24">
        <f>J42+L41</f>
        <v>-73.580000000000155</v>
      </c>
      <c r="M42" s="13"/>
      <c r="N42" s="24">
        <f>L42+N41</f>
        <v>-177.41000000000008</v>
      </c>
      <c r="O42" s="13"/>
      <c r="P42" s="24">
        <f>N42+P41</f>
        <v>-407.41000000000008</v>
      </c>
      <c r="Q42" s="13"/>
      <c r="R42" s="24">
        <f>P42+R41</f>
        <v>-637.41000000000008</v>
      </c>
      <c r="S42" s="13"/>
      <c r="T42" s="24">
        <f>R42+T41</f>
        <v>-637.41000000000008</v>
      </c>
      <c r="U42" s="13"/>
      <c r="V42" s="24">
        <f>T42+V41</f>
        <v>-637.41000000000008</v>
      </c>
      <c r="W42" s="13"/>
      <c r="X42" s="24">
        <f>V42+X41</f>
        <v>-637.41000000000008</v>
      </c>
      <c r="Y42" s="13"/>
      <c r="Z42" s="24">
        <f>X42+Z41</f>
        <v>-637.41000000000008</v>
      </c>
      <c r="AA42" s="13"/>
      <c r="AB42" s="36"/>
      <c r="AC42" s="3"/>
      <c r="AD42" s="3"/>
      <c r="AE42" s="3"/>
      <c r="AF42" s="3"/>
    </row>
    <row r="45" spans="1:32" ht="28.8" x14ac:dyDescent="0.3">
      <c r="A45" s="11" t="s">
        <v>52</v>
      </c>
      <c r="B45" s="7" t="s">
        <v>49</v>
      </c>
      <c r="C45" s="14" t="s">
        <v>50</v>
      </c>
      <c r="D45" s="19"/>
    </row>
    <row r="46" spans="1:32" x14ac:dyDescent="0.3">
      <c r="A46" s="9" t="s">
        <v>48</v>
      </c>
      <c r="B46" s="9">
        <f>58+9</f>
        <v>67</v>
      </c>
      <c r="C46" s="10"/>
      <c r="D46" s="20">
        <f>B46*6</f>
        <v>402</v>
      </c>
      <c r="E46" s="5">
        <f>D46*12</f>
        <v>4824</v>
      </c>
    </row>
    <row r="47" spans="1:32" x14ac:dyDescent="0.3">
      <c r="A47" s="9" t="s">
        <v>47</v>
      </c>
      <c r="B47" s="9">
        <f>46+10</f>
        <v>56</v>
      </c>
      <c r="C47" s="10"/>
      <c r="D47" s="20">
        <f>B47*6</f>
        <v>336</v>
      </c>
      <c r="E47" s="5">
        <f>D47*12</f>
        <v>4032</v>
      </c>
      <c r="F47" s="21"/>
    </row>
    <row r="48" spans="1:32" x14ac:dyDescent="0.3">
      <c r="B48" s="11">
        <f>SUM(B46:B47)</f>
        <v>123</v>
      </c>
      <c r="C48" s="15">
        <f>2065/72</f>
        <v>28.680555555555557</v>
      </c>
      <c r="D48" s="26">
        <f>SUM(D46:D47)</f>
        <v>738</v>
      </c>
      <c r="E48" s="5">
        <f>SUM(E46:E47)</f>
        <v>8856</v>
      </c>
    </row>
    <row r="50" spans="1:4" x14ac:dyDescent="0.3">
      <c r="A50" s="11" t="s">
        <v>51</v>
      </c>
      <c r="B50" s="10">
        <v>25</v>
      </c>
      <c r="C50" s="10">
        <f>B48*B50</f>
        <v>3075</v>
      </c>
      <c r="D50" s="20"/>
    </row>
    <row r="52" spans="1:4" x14ac:dyDescent="0.3">
      <c r="A52" s="11" t="s">
        <v>53</v>
      </c>
      <c r="B52" s="9"/>
      <c r="C52" s="10">
        <v>1000</v>
      </c>
      <c r="D52" s="20"/>
    </row>
  </sheetData>
  <pageMargins left="0.7" right="0.7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5"/>
  <sheetViews>
    <sheetView topLeftCell="L1" zoomScaleNormal="100" workbookViewId="0">
      <selection activeCell="D1" sqref="D1:AB1048576"/>
    </sheetView>
  </sheetViews>
  <sheetFormatPr defaultRowHeight="14.4" x14ac:dyDescent="0.3"/>
  <cols>
    <col min="1" max="1" width="34.109375" bestFit="1" customWidth="1"/>
    <col min="3" max="3" width="10.5546875" style="5" bestFit="1" customWidth="1"/>
    <col min="4" max="4" width="9.109375" style="5" bestFit="1" customWidth="1"/>
    <col min="5" max="5" width="9.21875" style="5" bestFit="1" customWidth="1"/>
    <col min="6" max="6" width="9.109375" style="5" bestFit="1" customWidth="1"/>
    <col min="7" max="7" width="9.21875" style="5" bestFit="1" customWidth="1"/>
    <col min="8" max="8" width="9.109375" style="5"/>
    <col min="9" max="9" width="9.21875" style="5" bestFit="1" customWidth="1"/>
    <col min="10" max="10" width="9.109375" style="5" bestFit="1" customWidth="1"/>
    <col min="11" max="11" width="9.21875" style="5" bestFit="1" customWidth="1"/>
    <col min="12" max="12" width="9.109375" style="5" bestFit="1" customWidth="1"/>
    <col min="13" max="13" width="9.21875" style="5" bestFit="1" customWidth="1"/>
    <col min="14" max="14" width="9.109375" style="5" bestFit="1" customWidth="1"/>
    <col min="15" max="15" width="9.21875" style="5" bestFit="1" customWidth="1"/>
    <col min="16" max="16" width="9.109375" style="5" bestFit="1" customWidth="1"/>
    <col min="17" max="17" width="9.21875" style="5" bestFit="1" customWidth="1"/>
    <col min="18" max="18" width="9.109375" style="5" bestFit="1" customWidth="1"/>
    <col min="19" max="19" width="9.21875" style="5" bestFit="1" customWidth="1"/>
    <col min="20" max="20" width="9.109375" style="5" bestFit="1" customWidth="1"/>
    <col min="21" max="21" width="9.21875" style="5" bestFit="1" customWidth="1"/>
    <col min="22" max="22" width="9.109375" style="5" bestFit="1" customWidth="1"/>
    <col min="23" max="23" width="9.21875" style="5" bestFit="1" customWidth="1"/>
    <col min="24" max="24" width="9.109375" style="5" bestFit="1" customWidth="1"/>
    <col min="25" max="25" width="9.21875" style="5" bestFit="1" customWidth="1"/>
    <col min="26" max="26" width="9.109375" style="5"/>
    <col min="27" max="27" width="17.21875" style="5" bestFit="1" customWidth="1"/>
    <col min="28" max="28" width="10.109375" bestFit="1" customWidth="1"/>
    <col min="29" max="29" width="11.5546875" bestFit="1" customWidth="1"/>
  </cols>
  <sheetData>
    <row r="1" spans="1:29" x14ac:dyDescent="0.3">
      <c r="C1" s="8" t="s">
        <v>32</v>
      </c>
      <c r="D1" s="22" t="s">
        <v>32</v>
      </c>
      <c r="E1" s="8" t="s">
        <v>33</v>
      </c>
      <c r="F1" s="22" t="s">
        <v>33</v>
      </c>
      <c r="G1" s="8" t="s">
        <v>34</v>
      </c>
      <c r="H1" s="22" t="s">
        <v>34</v>
      </c>
      <c r="I1" s="8" t="s">
        <v>31</v>
      </c>
      <c r="J1" s="22" t="s">
        <v>31</v>
      </c>
      <c r="K1" s="8" t="s">
        <v>35</v>
      </c>
      <c r="L1" s="22" t="s">
        <v>35</v>
      </c>
      <c r="M1" s="8" t="s">
        <v>36</v>
      </c>
      <c r="N1" s="22" t="s">
        <v>36</v>
      </c>
      <c r="O1" s="8" t="s">
        <v>37</v>
      </c>
      <c r="P1" s="22" t="s">
        <v>37</v>
      </c>
      <c r="Q1" s="8" t="s">
        <v>38</v>
      </c>
      <c r="R1" s="22" t="s">
        <v>38</v>
      </c>
      <c r="S1" s="8" t="s">
        <v>39</v>
      </c>
      <c r="T1" s="22" t="s">
        <v>39</v>
      </c>
      <c r="U1" s="8" t="s">
        <v>40</v>
      </c>
      <c r="V1" s="22" t="s">
        <v>40</v>
      </c>
      <c r="W1" s="8" t="s">
        <v>41</v>
      </c>
      <c r="X1" s="22" t="s">
        <v>41</v>
      </c>
      <c r="Y1" s="8" t="s">
        <v>42</v>
      </c>
      <c r="Z1" s="22" t="s">
        <v>42</v>
      </c>
      <c r="AA1" s="10"/>
      <c r="AB1" s="34" t="s">
        <v>70</v>
      </c>
    </row>
    <row r="2" spans="1:29" x14ac:dyDescent="0.3">
      <c r="A2" s="7" t="s">
        <v>22</v>
      </c>
      <c r="B2" s="37" t="s">
        <v>30</v>
      </c>
      <c r="C2" s="8" t="s">
        <v>56</v>
      </c>
      <c r="D2" s="22" t="s">
        <v>57</v>
      </c>
      <c r="E2" s="8" t="s">
        <v>56</v>
      </c>
      <c r="F2" s="22" t="s">
        <v>57</v>
      </c>
      <c r="G2" s="8" t="s">
        <v>56</v>
      </c>
      <c r="H2" s="22" t="s">
        <v>57</v>
      </c>
      <c r="I2" s="8" t="s">
        <v>56</v>
      </c>
      <c r="J2" s="22" t="s">
        <v>57</v>
      </c>
      <c r="K2" s="8" t="s">
        <v>56</v>
      </c>
      <c r="L2" s="22" t="s">
        <v>57</v>
      </c>
      <c r="M2" s="8" t="s">
        <v>56</v>
      </c>
      <c r="N2" s="22" t="s">
        <v>57</v>
      </c>
      <c r="O2" s="8" t="s">
        <v>56</v>
      </c>
      <c r="P2" s="22" t="s">
        <v>57</v>
      </c>
      <c r="Q2" s="8" t="s">
        <v>56</v>
      </c>
      <c r="R2" s="22" t="s">
        <v>57</v>
      </c>
      <c r="S2" s="8" t="s">
        <v>56</v>
      </c>
      <c r="T2" s="22" t="s">
        <v>57</v>
      </c>
      <c r="U2" s="8" t="s">
        <v>56</v>
      </c>
      <c r="V2" s="22" t="s">
        <v>57</v>
      </c>
      <c r="W2" s="8" t="s">
        <v>56</v>
      </c>
      <c r="X2" s="22" t="s">
        <v>57</v>
      </c>
      <c r="Y2" s="8" t="s">
        <v>56</v>
      </c>
      <c r="Z2" s="22" t="s">
        <v>57</v>
      </c>
      <c r="AA2" s="8" t="s">
        <v>58</v>
      </c>
      <c r="AB2" s="22" t="s">
        <v>71</v>
      </c>
    </row>
    <row r="3" spans="1:29" x14ac:dyDescent="0.3">
      <c r="A3" s="9" t="s">
        <v>0</v>
      </c>
      <c r="B3" s="38"/>
      <c r="C3" s="10">
        <v>75</v>
      </c>
      <c r="D3" s="23">
        <v>15</v>
      </c>
      <c r="E3" s="10">
        <v>75</v>
      </c>
      <c r="F3" s="23">
        <v>118.89</v>
      </c>
      <c r="G3" s="10">
        <v>75</v>
      </c>
      <c r="H3" s="23">
        <v>103</v>
      </c>
      <c r="I3" s="10">
        <v>75</v>
      </c>
      <c r="J3" s="23">
        <v>67</v>
      </c>
      <c r="K3" s="10">
        <v>75</v>
      </c>
      <c r="L3" s="23">
        <v>125</v>
      </c>
      <c r="M3" s="10">
        <v>75</v>
      </c>
      <c r="N3" s="23">
        <v>196</v>
      </c>
      <c r="O3" s="10">
        <v>75</v>
      </c>
      <c r="P3" s="23"/>
      <c r="Q3" s="10">
        <v>75</v>
      </c>
      <c r="R3" s="23"/>
      <c r="S3" s="10">
        <v>75</v>
      </c>
      <c r="T3" s="23"/>
      <c r="U3" s="10">
        <v>75</v>
      </c>
      <c r="V3" s="23"/>
      <c r="W3" s="10">
        <v>75</v>
      </c>
      <c r="X3" s="23"/>
      <c r="Y3" s="10">
        <v>75</v>
      </c>
      <c r="Z3" s="23"/>
      <c r="AA3" s="10">
        <f>C3+E3+G3+I3+K3+M3+O3+Q3+S3+U3+W3+Y3</f>
        <v>900</v>
      </c>
      <c r="AB3" s="23">
        <f>D3+F3+H3+J3+L3+N3+P3+R3+T3+V3+X3+Z3</f>
        <v>624.89</v>
      </c>
    </row>
    <row r="4" spans="1:29" x14ac:dyDescent="0.3">
      <c r="A4" s="9" t="s">
        <v>1</v>
      </c>
      <c r="B4" s="38">
        <v>5010000</v>
      </c>
      <c r="C4" s="10">
        <v>0</v>
      </c>
      <c r="D4" s="23">
        <v>0</v>
      </c>
      <c r="E4" s="10">
        <v>0</v>
      </c>
      <c r="F4" s="23">
        <v>0</v>
      </c>
      <c r="G4" s="10">
        <v>0</v>
      </c>
      <c r="H4" s="23">
        <v>0</v>
      </c>
      <c r="I4" s="10">
        <v>0</v>
      </c>
      <c r="J4" s="23">
        <v>0</v>
      </c>
      <c r="K4" s="10">
        <v>0</v>
      </c>
      <c r="L4" s="23">
        <v>0</v>
      </c>
      <c r="M4" s="10">
        <v>0</v>
      </c>
      <c r="N4" s="23">
        <v>0</v>
      </c>
      <c r="O4" s="10">
        <v>0</v>
      </c>
      <c r="P4" s="23"/>
      <c r="Q4" s="10">
        <v>0</v>
      </c>
      <c r="R4" s="23"/>
      <c r="S4" s="10">
        <v>0</v>
      </c>
      <c r="T4" s="23"/>
      <c r="U4" s="10">
        <v>0</v>
      </c>
      <c r="V4" s="23"/>
      <c r="W4" s="10">
        <v>0</v>
      </c>
      <c r="X4" s="23"/>
      <c r="Y4" s="10">
        <v>0</v>
      </c>
      <c r="Z4" s="23"/>
      <c r="AA4" s="10">
        <f t="shared" ref="AA4:AA40" si="0">C4+E4+G4+I4+K4+M4+O4+Q4+S4+U4+W4+Y4</f>
        <v>0</v>
      </c>
      <c r="AB4" s="23">
        <f t="shared" ref="AB4:AB41" si="1">D4+F4+H4+J4+L4+N4+P4+R4+T4+V4+X4+Z4</f>
        <v>0</v>
      </c>
    </row>
    <row r="5" spans="1:29" x14ac:dyDescent="0.3">
      <c r="A5" s="9" t="s">
        <v>2</v>
      </c>
      <c r="B5" s="38">
        <v>5010006</v>
      </c>
      <c r="C5" s="10">
        <v>25</v>
      </c>
      <c r="D5" s="23">
        <v>25</v>
      </c>
      <c r="E5" s="10">
        <v>25</v>
      </c>
      <c r="F5" s="23">
        <v>50</v>
      </c>
      <c r="G5" s="10">
        <v>25</v>
      </c>
      <c r="H5" s="23">
        <v>0</v>
      </c>
      <c r="I5" s="10">
        <v>25</v>
      </c>
      <c r="J5" s="23">
        <v>50</v>
      </c>
      <c r="K5" s="10">
        <v>25</v>
      </c>
      <c r="L5" s="23">
        <v>0</v>
      </c>
      <c r="M5" s="10">
        <v>25</v>
      </c>
      <c r="N5" s="23">
        <v>100</v>
      </c>
      <c r="O5" s="10">
        <v>25</v>
      </c>
      <c r="P5" s="23"/>
      <c r="Q5" s="10">
        <v>25</v>
      </c>
      <c r="R5" s="23"/>
      <c r="S5" s="10">
        <v>25</v>
      </c>
      <c r="T5" s="23"/>
      <c r="U5" s="10">
        <v>25</v>
      </c>
      <c r="V5" s="23"/>
      <c r="W5" s="10">
        <v>25</v>
      </c>
      <c r="X5" s="23"/>
      <c r="Y5" s="10">
        <v>25</v>
      </c>
      <c r="Z5" s="23"/>
      <c r="AA5" s="10">
        <f t="shared" si="0"/>
        <v>300</v>
      </c>
      <c r="AB5" s="23">
        <f t="shared" si="1"/>
        <v>225</v>
      </c>
    </row>
    <row r="6" spans="1:29" x14ac:dyDescent="0.3">
      <c r="A6" s="9" t="s">
        <v>3</v>
      </c>
      <c r="B6" s="38">
        <v>5020000</v>
      </c>
      <c r="C6" s="10">
        <v>402</v>
      </c>
      <c r="D6" s="23">
        <v>241.85</v>
      </c>
      <c r="E6" s="10">
        <v>402</v>
      </c>
      <c r="F6" s="23">
        <v>450</v>
      </c>
      <c r="G6" s="10">
        <v>402</v>
      </c>
      <c r="H6" s="23">
        <v>379</v>
      </c>
      <c r="I6" s="10">
        <v>402</v>
      </c>
      <c r="J6" s="23">
        <v>482</v>
      </c>
      <c r="K6" s="10">
        <v>402</v>
      </c>
      <c r="L6" s="23">
        <v>451</v>
      </c>
      <c r="M6" s="10">
        <v>402</v>
      </c>
      <c r="N6" s="23">
        <v>386</v>
      </c>
      <c r="O6" s="10">
        <v>402</v>
      </c>
      <c r="P6" s="23"/>
      <c r="Q6" s="10">
        <v>402</v>
      </c>
      <c r="R6" s="23"/>
      <c r="S6" s="10">
        <v>402</v>
      </c>
      <c r="T6" s="23"/>
      <c r="U6" s="10">
        <v>402</v>
      </c>
      <c r="V6" s="23"/>
      <c r="W6" s="10">
        <v>402</v>
      </c>
      <c r="X6" s="23"/>
      <c r="Y6" s="10">
        <v>402</v>
      </c>
      <c r="Z6" s="23"/>
      <c r="AA6" s="10">
        <f t="shared" si="0"/>
        <v>4824</v>
      </c>
      <c r="AB6" s="23">
        <f t="shared" si="1"/>
        <v>2389.85</v>
      </c>
    </row>
    <row r="7" spans="1:29" x14ac:dyDescent="0.3">
      <c r="A7" s="9" t="s">
        <v>4</v>
      </c>
      <c r="B7" s="38">
        <v>5040000</v>
      </c>
      <c r="C7" s="10">
        <v>0</v>
      </c>
      <c r="D7" s="23">
        <v>0</v>
      </c>
      <c r="E7" s="10">
        <v>0</v>
      </c>
      <c r="F7" s="23">
        <v>0</v>
      </c>
      <c r="G7" s="10">
        <v>0</v>
      </c>
      <c r="H7" s="23">
        <v>0</v>
      </c>
      <c r="I7" s="10">
        <v>0</v>
      </c>
      <c r="J7" s="23">
        <v>0</v>
      </c>
      <c r="K7" s="10">
        <v>0</v>
      </c>
      <c r="L7" s="23">
        <v>0</v>
      </c>
      <c r="M7" s="10">
        <v>0</v>
      </c>
      <c r="N7" s="23">
        <v>0</v>
      </c>
      <c r="O7" s="10">
        <v>0</v>
      </c>
      <c r="P7" s="23"/>
      <c r="Q7" s="10">
        <v>0</v>
      </c>
      <c r="R7" s="23"/>
      <c r="S7" s="10">
        <v>0</v>
      </c>
      <c r="T7" s="23"/>
      <c r="U7" s="10">
        <v>0</v>
      </c>
      <c r="V7" s="23"/>
      <c r="W7" s="10">
        <v>0</v>
      </c>
      <c r="X7" s="23"/>
      <c r="Y7" s="10">
        <v>0</v>
      </c>
      <c r="Z7" s="23"/>
      <c r="AA7" s="10">
        <f t="shared" si="0"/>
        <v>0</v>
      </c>
      <c r="AB7" s="23">
        <f t="shared" si="1"/>
        <v>0</v>
      </c>
    </row>
    <row r="8" spans="1:29" x14ac:dyDescent="0.3">
      <c r="A8" s="9" t="s">
        <v>5</v>
      </c>
      <c r="B8" s="38">
        <v>5080000</v>
      </c>
      <c r="C8" s="10">
        <v>450</v>
      </c>
      <c r="D8" s="23">
        <v>508</v>
      </c>
      <c r="E8" s="10">
        <v>25</v>
      </c>
      <c r="F8" s="23">
        <v>170.67</v>
      </c>
      <c r="G8" s="10">
        <v>25</v>
      </c>
      <c r="H8" s="23">
        <v>78.83</v>
      </c>
      <c r="I8" s="10">
        <v>450</v>
      </c>
      <c r="J8" s="23">
        <v>260</v>
      </c>
      <c r="K8" s="10">
        <v>450</v>
      </c>
      <c r="L8" s="23">
        <v>762.85</v>
      </c>
      <c r="M8" s="10">
        <v>450</v>
      </c>
      <c r="N8" s="23">
        <v>473.26</v>
      </c>
      <c r="O8" s="10">
        <v>450</v>
      </c>
      <c r="P8" s="23"/>
      <c r="Q8" s="10">
        <v>450</v>
      </c>
      <c r="R8" s="23"/>
      <c r="S8" s="10">
        <v>450</v>
      </c>
      <c r="T8" s="23"/>
      <c r="U8" s="10">
        <v>450</v>
      </c>
      <c r="V8" s="23"/>
      <c r="W8" s="10">
        <v>450</v>
      </c>
      <c r="X8" s="23"/>
      <c r="Y8" s="10">
        <v>450</v>
      </c>
      <c r="Z8" s="23"/>
      <c r="AA8" s="10">
        <f t="shared" si="0"/>
        <v>4550</v>
      </c>
      <c r="AB8" s="23">
        <f t="shared" si="1"/>
        <v>2253.6099999999997</v>
      </c>
    </row>
    <row r="9" spans="1:29" x14ac:dyDescent="0.3">
      <c r="A9" s="9" t="s">
        <v>6</v>
      </c>
      <c r="B9" s="38">
        <v>5170000</v>
      </c>
      <c r="C9" s="10"/>
      <c r="D9" s="23"/>
      <c r="E9" s="10"/>
      <c r="F9" s="23"/>
      <c r="G9" s="10"/>
      <c r="H9" s="23">
        <v>0</v>
      </c>
      <c r="I9" s="10"/>
      <c r="J9" s="23">
        <v>312.57</v>
      </c>
      <c r="K9" s="10"/>
      <c r="L9" s="23">
        <v>155.35</v>
      </c>
      <c r="M9" s="10"/>
      <c r="N9" s="23">
        <v>79.17</v>
      </c>
      <c r="O9" s="10"/>
      <c r="P9" s="23"/>
      <c r="Q9" s="10"/>
      <c r="R9" s="23"/>
      <c r="S9" s="10"/>
      <c r="T9" s="23"/>
      <c r="U9" s="10"/>
      <c r="V9" s="23"/>
      <c r="W9" s="10"/>
      <c r="X9" s="23"/>
      <c r="Y9" s="10">
        <v>0</v>
      </c>
      <c r="Z9" s="23"/>
      <c r="AA9" s="10">
        <f t="shared" si="0"/>
        <v>0</v>
      </c>
      <c r="AB9" s="23">
        <f t="shared" si="1"/>
        <v>547.08999999999992</v>
      </c>
      <c r="AC9" s="47"/>
    </row>
    <row r="10" spans="1:29" x14ac:dyDescent="0.3">
      <c r="C10" s="10"/>
      <c r="D10" s="23"/>
      <c r="E10" s="10"/>
      <c r="F10" s="23"/>
      <c r="G10" s="10"/>
      <c r="H10" s="23"/>
      <c r="I10" s="10"/>
      <c r="J10" s="23"/>
      <c r="K10" s="10"/>
      <c r="L10" s="23"/>
      <c r="M10" s="10"/>
      <c r="N10" s="23"/>
      <c r="O10" s="10"/>
      <c r="P10" s="23"/>
      <c r="Q10" s="10"/>
      <c r="R10" s="23"/>
      <c r="S10" s="10"/>
      <c r="T10" s="23"/>
      <c r="U10" s="10"/>
      <c r="V10" s="23"/>
      <c r="W10" s="10"/>
      <c r="X10" s="23"/>
      <c r="Y10" s="10"/>
      <c r="Z10" s="23"/>
      <c r="AA10" s="10">
        <f t="shared" si="0"/>
        <v>0</v>
      </c>
      <c r="AB10" s="23">
        <f t="shared" si="1"/>
        <v>0</v>
      </c>
    </row>
    <row r="11" spans="1:29" x14ac:dyDescent="0.3">
      <c r="A11" s="7" t="s">
        <v>23</v>
      </c>
      <c r="B11" s="38"/>
      <c r="C11" s="10"/>
      <c r="D11" s="23"/>
      <c r="E11" s="10"/>
      <c r="F11" s="23"/>
      <c r="G11" s="10"/>
      <c r="H11" s="23"/>
      <c r="I11" s="10"/>
      <c r="J11" s="23"/>
      <c r="K11" s="10"/>
      <c r="L11" s="23"/>
      <c r="M11" s="10"/>
      <c r="N11" s="23"/>
      <c r="O11" s="10"/>
      <c r="P11" s="23"/>
      <c r="Q11" s="10"/>
      <c r="R11" s="23"/>
      <c r="S11" s="10"/>
      <c r="T11" s="23"/>
      <c r="U11" s="10"/>
      <c r="V11" s="23"/>
      <c r="W11" s="10"/>
      <c r="X11" s="23"/>
      <c r="Y11" s="10"/>
      <c r="Z11" s="23"/>
      <c r="AA11" s="10">
        <f t="shared" si="0"/>
        <v>0</v>
      </c>
      <c r="AB11" s="23">
        <f t="shared" si="1"/>
        <v>0</v>
      </c>
    </row>
    <row r="12" spans="1:29" x14ac:dyDescent="0.3">
      <c r="A12" s="9" t="s">
        <v>7</v>
      </c>
      <c r="B12" s="38">
        <v>7150000</v>
      </c>
      <c r="C12" s="10">
        <v>145</v>
      </c>
      <c r="D12" s="23">
        <v>145</v>
      </c>
      <c r="E12" s="10">
        <v>145</v>
      </c>
      <c r="F12" s="23">
        <v>145</v>
      </c>
      <c r="G12" s="10">
        <v>145</v>
      </c>
      <c r="H12" s="23">
        <v>145</v>
      </c>
      <c r="I12" s="10">
        <v>145</v>
      </c>
      <c r="J12" s="23">
        <v>145</v>
      </c>
      <c r="K12" s="10">
        <v>145</v>
      </c>
      <c r="L12" s="23">
        <v>145</v>
      </c>
      <c r="M12" s="10">
        <v>145</v>
      </c>
      <c r="N12" s="23">
        <v>145</v>
      </c>
      <c r="O12" s="10">
        <v>145</v>
      </c>
      <c r="P12" s="23"/>
      <c r="Q12" s="10">
        <v>145</v>
      </c>
      <c r="R12" s="23"/>
      <c r="S12" s="10">
        <v>145</v>
      </c>
      <c r="T12" s="23"/>
      <c r="U12" s="10">
        <v>145</v>
      </c>
      <c r="V12" s="23"/>
      <c r="W12" s="10">
        <v>145</v>
      </c>
      <c r="X12" s="23"/>
      <c r="Y12" s="10">
        <v>145</v>
      </c>
      <c r="Z12" s="23"/>
      <c r="AA12" s="10">
        <f t="shared" si="0"/>
        <v>1740</v>
      </c>
      <c r="AB12" s="23">
        <f t="shared" si="1"/>
        <v>870</v>
      </c>
    </row>
    <row r="13" spans="1:29" x14ac:dyDescent="0.3">
      <c r="A13" s="9" t="s">
        <v>8</v>
      </c>
      <c r="B13" s="38">
        <v>7150001</v>
      </c>
      <c r="C13" s="10"/>
      <c r="D13" s="23"/>
      <c r="E13" s="10">
        <v>0</v>
      </c>
      <c r="F13" s="23"/>
      <c r="G13" s="10"/>
      <c r="H13" s="23"/>
      <c r="I13" s="10"/>
      <c r="J13" s="23"/>
      <c r="K13" s="10">
        <v>0</v>
      </c>
      <c r="L13" s="23"/>
      <c r="M13" s="10"/>
      <c r="N13" s="23"/>
      <c r="O13" s="10">
        <v>0</v>
      </c>
      <c r="P13" s="23"/>
      <c r="Q13" s="10"/>
      <c r="R13" s="23"/>
      <c r="S13" s="10"/>
      <c r="T13" s="23"/>
      <c r="U13" s="10"/>
      <c r="V13" s="23"/>
      <c r="W13" s="10"/>
      <c r="X13" s="23"/>
      <c r="Y13" s="10"/>
      <c r="Z13" s="23"/>
      <c r="AA13" s="10">
        <f t="shared" si="0"/>
        <v>0</v>
      </c>
      <c r="AB13" s="23">
        <f t="shared" si="1"/>
        <v>0</v>
      </c>
    </row>
    <row r="14" spans="1:29" x14ac:dyDescent="0.3">
      <c r="A14" s="9" t="s">
        <v>9</v>
      </c>
      <c r="B14" s="38">
        <v>7200000</v>
      </c>
      <c r="C14" s="10">
        <v>150</v>
      </c>
      <c r="D14" s="23">
        <v>561.61</v>
      </c>
      <c r="E14" s="10">
        <v>150</v>
      </c>
      <c r="F14" s="23">
        <v>0</v>
      </c>
      <c r="G14" s="10">
        <v>150</v>
      </c>
      <c r="H14" s="23">
        <v>92</v>
      </c>
      <c r="I14" s="10">
        <v>150</v>
      </c>
      <c r="J14" s="23">
        <v>18</v>
      </c>
      <c r="K14" s="10">
        <v>150</v>
      </c>
      <c r="L14" s="23">
        <v>133.61000000000001</v>
      </c>
      <c r="M14" s="10">
        <v>150</v>
      </c>
      <c r="N14" s="23">
        <v>90.58</v>
      </c>
      <c r="O14" s="10">
        <v>150</v>
      </c>
      <c r="P14" s="23"/>
      <c r="Q14" s="10">
        <v>150</v>
      </c>
      <c r="R14" s="23"/>
      <c r="S14" s="10">
        <v>150</v>
      </c>
      <c r="T14" s="23"/>
      <c r="U14" s="10">
        <v>150</v>
      </c>
      <c r="V14" s="23"/>
      <c r="W14" s="10">
        <v>150</v>
      </c>
      <c r="X14" s="23"/>
      <c r="Y14" s="10">
        <v>150</v>
      </c>
      <c r="Z14" s="23"/>
      <c r="AA14" s="10">
        <f t="shared" si="0"/>
        <v>1800</v>
      </c>
      <c r="AB14" s="23">
        <f t="shared" si="1"/>
        <v>895.80000000000007</v>
      </c>
    </row>
    <row r="15" spans="1:29" x14ac:dyDescent="0.3">
      <c r="A15" s="9" t="s">
        <v>72</v>
      </c>
      <c r="B15" s="38">
        <v>7200002</v>
      </c>
      <c r="C15" s="10"/>
      <c r="D15" s="23"/>
      <c r="E15" s="10"/>
      <c r="F15" s="23"/>
      <c r="G15" s="10"/>
      <c r="H15" s="23"/>
      <c r="I15" s="10"/>
      <c r="J15" s="23"/>
      <c r="K15" s="10"/>
      <c r="L15" s="23"/>
      <c r="M15" s="10"/>
      <c r="N15" s="23"/>
      <c r="O15" s="10"/>
      <c r="P15" s="23"/>
      <c r="Q15" s="10"/>
      <c r="R15" s="23"/>
      <c r="S15" s="10"/>
      <c r="T15" s="23"/>
      <c r="U15" s="10"/>
      <c r="V15" s="23"/>
      <c r="W15" s="10"/>
      <c r="X15" s="23"/>
      <c r="Y15" s="10"/>
      <c r="Z15" s="23"/>
      <c r="AA15" s="10"/>
      <c r="AB15" s="23"/>
    </row>
    <row r="16" spans="1:29" x14ac:dyDescent="0.3">
      <c r="A16" s="9" t="s">
        <v>10</v>
      </c>
      <c r="B16" s="38">
        <v>7200001</v>
      </c>
      <c r="C16" s="10">
        <v>0</v>
      </c>
      <c r="D16" s="23"/>
      <c r="E16" s="10"/>
      <c r="F16" s="23"/>
      <c r="G16" s="10"/>
      <c r="H16" s="23"/>
      <c r="I16" s="10"/>
      <c r="J16" s="23"/>
      <c r="K16" s="10">
        <v>0</v>
      </c>
      <c r="L16" s="23"/>
      <c r="M16" s="10"/>
      <c r="N16" s="23"/>
      <c r="O16" s="10"/>
      <c r="P16" s="23"/>
      <c r="Q16" s="10"/>
      <c r="R16" s="23"/>
      <c r="S16" s="10"/>
      <c r="T16" s="23"/>
      <c r="U16" s="10"/>
      <c r="V16" s="23"/>
      <c r="W16" s="10"/>
      <c r="X16" s="23"/>
      <c r="Y16" s="10"/>
      <c r="Z16" s="23"/>
      <c r="AA16" s="10">
        <f t="shared" si="0"/>
        <v>0</v>
      </c>
      <c r="AB16" s="23">
        <f t="shared" si="1"/>
        <v>0</v>
      </c>
    </row>
    <row r="17" spans="1:28" x14ac:dyDescent="0.3">
      <c r="A17" s="9" t="s">
        <v>21</v>
      </c>
      <c r="B17" s="38">
        <v>7210000</v>
      </c>
      <c r="C17" s="10">
        <v>0</v>
      </c>
      <c r="D17" s="23"/>
      <c r="E17" s="10"/>
      <c r="F17" s="23"/>
      <c r="G17" s="10"/>
      <c r="H17" s="23"/>
      <c r="I17" s="10"/>
      <c r="J17" s="23"/>
      <c r="K17" s="10"/>
      <c r="L17" s="23"/>
      <c r="M17" s="10"/>
      <c r="N17" s="23"/>
      <c r="O17" s="10"/>
      <c r="P17" s="23"/>
      <c r="Q17" s="10"/>
      <c r="R17" s="23"/>
      <c r="S17" s="10"/>
      <c r="T17" s="23"/>
      <c r="U17" s="10"/>
      <c r="V17" s="23"/>
      <c r="W17" s="10"/>
      <c r="X17" s="23"/>
      <c r="Y17" s="10"/>
      <c r="Z17" s="23"/>
      <c r="AA17" s="10">
        <f t="shared" si="0"/>
        <v>0</v>
      </c>
      <c r="AB17" s="23">
        <f t="shared" si="1"/>
        <v>0</v>
      </c>
    </row>
    <row r="18" spans="1:28" x14ac:dyDescent="0.3">
      <c r="A18" s="9" t="s">
        <v>11</v>
      </c>
      <c r="B18" s="38">
        <v>7230000</v>
      </c>
      <c r="C18" s="10"/>
      <c r="D18" s="23"/>
      <c r="E18" s="10"/>
      <c r="F18" s="23"/>
      <c r="G18" s="10"/>
      <c r="H18" s="23"/>
      <c r="I18" s="10"/>
      <c r="J18" s="23"/>
      <c r="K18" s="10"/>
      <c r="L18" s="23"/>
      <c r="M18" s="10"/>
      <c r="N18" s="23"/>
      <c r="O18" s="10"/>
      <c r="P18" s="23"/>
      <c r="Q18" s="10"/>
      <c r="R18" s="23"/>
      <c r="S18" s="10"/>
      <c r="T18" s="23"/>
      <c r="U18" s="10"/>
      <c r="V18" s="23"/>
      <c r="W18" s="10"/>
      <c r="X18" s="23"/>
      <c r="Y18" s="10"/>
      <c r="Z18" s="33"/>
      <c r="AA18" s="10">
        <f t="shared" si="0"/>
        <v>0</v>
      </c>
      <c r="AB18" s="23">
        <f t="shared" si="1"/>
        <v>0</v>
      </c>
    </row>
    <row r="19" spans="1:28" x14ac:dyDescent="0.3">
      <c r="A19" s="9" t="s">
        <v>55</v>
      </c>
      <c r="B19" s="38">
        <v>7240000</v>
      </c>
      <c r="C19" s="10">
        <v>250</v>
      </c>
      <c r="D19" s="23"/>
      <c r="E19" s="10">
        <v>250</v>
      </c>
      <c r="F19" s="23"/>
      <c r="G19" s="10">
        <v>250</v>
      </c>
      <c r="H19" s="23">
        <v>265</v>
      </c>
      <c r="I19" s="10">
        <v>250</v>
      </c>
      <c r="J19" s="23">
        <v>265</v>
      </c>
      <c r="K19" s="10">
        <v>250</v>
      </c>
      <c r="L19" s="23">
        <v>265</v>
      </c>
      <c r="M19" s="10">
        <v>250</v>
      </c>
      <c r="N19" s="23">
        <v>230</v>
      </c>
      <c r="O19" s="10">
        <v>250</v>
      </c>
      <c r="P19" s="23">
        <v>230</v>
      </c>
      <c r="Q19" s="10">
        <v>250</v>
      </c>
      <c r="R19" s="23">
        <v>230</v>
      </c>
      <c r="S19" s="10"/>
      <c r="T19" s="23"/>
      <c r="U19" s="10"/>
      <c r="V19" s="23"/>
      <c r="W19" s="10"/>
      <c r="X19" s="23"/>
      <c r="Y19" s="10"/>
      <c r="Z19" s="33"/>
      <c r="AA19" s="10">
        <f t="shared" si="0"/>
        <v>2000</v>
      </c>
      <c r="AB19" s="23">
        <f t="shared" si="1"/>
        <v>1485</v>
      </c>
    </row>
    <row r="20" spans="1:28" x14ac:dyDescent="0.3">
      <c r="A20" s="9" t="s">
        <v>12</v>
      </c>
      <c r="B20" s="38">
        <v>7260000</v>
      </c>
      <c r="C20" s="10">
        <v>0</v>
      </c>
      <c r="D20" s="23"/>
      <c r="E20" s="10">
        <v>0</v>
      </c>
      <c r="F20" s="23"/>
      <c r="G20" s="10">
        <v>0</v>
      </c>
      <c r="H20" s="23"/>
      <c r="I20" s="10">
        <v>0</v>
      </c>
      <c r="J20" s="23"/>
      <c r="K20" s="10">
        <v>0</v>
      </c>
      <c r="L20" s="23"/>
      <c r="M20" s="10">
        <v>0</v>
      </c>
      <c r="N20" s="23"/>
      <c r="O20" s="10">
        <v>0</v>
      </c>
      <c r="P20" s="23"/>
      <c r="Q20" s="10">
        <v>0</v>
      </c>
      <c r="R20" s="23"/>
      <c r="S20" s="10">
        <v>0</v>
      </c>
      <c r="T20" s="23"/>
      <c r="U20" s="10">
        <v>0</v>
      </c>
      <c r="V20" s="23"/>
      <c r="W20" s="10">
        <v>0</v>
      </c>
      <c r="X20" s="23"/>
      <c r="Y20" s="10">
        <v>0</v>
      </c>
      <c r="Z20" s="23"/>
      <c r="AA20" s="10">
        <f t="shared" si="0"/>
        <v>0</v>
      </c>
      <c r="AB20" s="23">
        <f t="shared" si="1"/>
        <v>0</v>
      </c>
    </row>
    <row r="21" spans="1:28" x14ac:dyDescent="0.3">
      <c r="A21" s="9" t="s">
        <v>13</v>
      </c>
      <c r="B21" s="38">
        <v>7510000</v>
      </c>
      <c r="C21" s="10">
        <v>0</v>
      </c>
      <c r="D21" s="23"/>
      <c r="E21" s="10">
        <v>0</v>
      </c>
      <c r="F21" s="23"/>
      <c r="G21" s="10">
        <v>0</v>
      </c>
      <c r="H21" s="23"/>
      <c r="I21" s="10">
        <v>0</v>
      </c>
      <c r="J21" s="23"/>
      <c r="K21" s="10">
        <v>0</v>
      </c>
      <c r="L21" s="23"/>
      <c r="M21" s="10">
        <v>0</v>
      </c>
      <c r="N21" s="23"/>
      <c r="O21" s="10">
        <v>0</v>
      </c>
      <c r="P21" s="23"/>
      <c r="Q21" s="10">
        <v>0</v>
      </c>
      <c r="R21" s="23"/>
      <c r="S21" s="10">
        <v>0</v>
      </c>
      <c r="T21" s="23"/>
      <c r="U21" s="10">
        <v>0</v>
      </c>
      <c r="V21" s="23"/>
      <c r="W21" s="10">
        <v>0</v>
      </c>
      <c r="X21" s="23"/>
      <c r="Y21" s="10">
        <v>0</v>
      </c>
      <c r="Z21" s="23"/>
      <c r="AA21" s="10">
        <f t="shared" si="0"/>
        <v>0</v>
      </c>
      <c r="AB21" s="23">
        <f t="shared" si="1"/>
        <v>0</v>
      </c>
    </row>
    <row r="22" spans="1:28" x14ac:dyDescent="0.3">
      <c r="A22" s="9" t="s">
        <v>14</v>
      </c>
      <c r="B22" s="38">
        <v>7570000</v>
      </c>
      <c r="C22" s="10">
        <v>0</v>
      </c>
      <c r="D22" s="23"/>
      <c r="E22" s="10">
        <v>0</v>
      </c>
      <c r="F22" s="23"/>
      <c r="G22" s="10">
        <v>0</v>
      </c>
      <c r="H22" s="23"/>
      <c r="I22" s="10">
        <v>0</v>
      </c>
      <c r="J22" s="23"/>
      <c r="K22" s="10">
        <v>0</v>
      </c>
      <c r="L22" s="23"/>
      <c r="M22" s="10">
        <v>0</v>
      </c>
      <c r="N22" s="23"/>
      <c r="O22" s="10">
        <v>0</v>
      </c>
      <c r="P22" s="23"/>
      <c r="Q22" s="10">
        <v>0</v>
      </c>
      <c r="R22" s="23"/>
      <c r="S22" s="10">
        <v>0</v>
      </c>
      <c r="T22" s="23"/>
      <c r="U22" s="10">
        <v>0</v>
      </c>
      <c r="V22" s="23"/>
      <c r="W22" s="10">
        <v>0</v>
      </c>
      <c r="X22" s="23"/>
      <c r="Y22" s="10">
        <v>0</v>
      </c>
      <c r="Z22" s="23"/>
      <c r="AA22" s="10">
        <f t="shared" si="0"/>
        <v>0</v>
      </c>
      <c r="AB22" s="23">
        <f t="shared" si="1"/>
        <v>0</v>
      </c>
    </row>
    <row r="23" spans="1:28" x14ac:dyDescent="0.3">
      <c r="A23" s="9" t="s">
        <v>15</v>
      </c>
      <c r="B23" s="38">
        <v>7590000</v>
      </c>
      <c r="C23" s="10">
        <v>0</v>
      </c>
      <c r="D23" s="23"/>
      <c r="E23" s="10">
        <v>0</v>
      </c>
      <c r="F23" s="23"/>
      <c r="G23" s="10">
        <v>0</v>
      </c>
      <c r="H23" s="23"/>
      <c r="I23" s="10">
        <v>0</v>
      </c>
      <c r="J23" s="23"/>
      <c r="K23" s="10">
        <v>0</v>
      </c>
      <c r="L23" s="23"/>
      <c r="M23" s="10">
        <v>0</v>
      </c>
      <c r="N23" s="23"/>
      <c r="O23" s="10">
        <v>0</v>
      </c>
      <c r="P23" s="23"/>
      <c r="Q23" s="10">
        <v>0</v>
      </c>
      <c r="R23" s="23"/>
      <c r="S23" s="10">
        <v>0</v>
      </c>
      <c r="T23" s="23"/>
      <c r="U23" s="10">
        <v>0</v>
      </c>
      <c r="V23" s="23"/>
      <c r="W23" s="10">
        <v>0</v>
      </c>
      <c r="X23" s="23"/>
      <c r="Y23" s="10">
        <v>0</v>
      </c>
      <c r="Z23" s="23"/>
      <c r="AA23" s="10">
        <f t="shared" si="0"/>
        <v>0</v>
      </c>
      <c r="AB23" s="23">
        <f t="shared" si="1"/>
        <v>0</v>
      </c>
    </row>
    <row r="24" spans="1:28" x14ac:dyDescent="0.3">
      <c r="A24" s="9" t="s">
        <v>16</v>
      </c>
      <c r="B24" s="38">
        <v>7870000</v>
      </c>
      <c r="C24" s="10">
        <v>0</v>
      </c>
      <c r="D24" s="23"/>
      <c r="E24" s="10">
        <v>0</v>
      </c>
      <c r="F24" s="23"/>
      <c r="G24" s="10">
        <v>0</v>
      </c>
      <c r="H24" s="23"/>
      <c r="I24" s="10">
        <v>0</v>
      </c>
      <c r="J24" s="23"/>
      <c r="K24" s="10">
        <v>0</v>
      </c>
      <c r="L24" s="23"/>
      <c r="M24" s="10">
        <v>0</v>
      </c>
      <c r="N24" s="23"/>
      <c r="O24" s="10">
        <v>0</v>
      </c>
      <c r="P24" s="23"/>
      <c r="Q24" s="10">
        <v>0</v>
      </c>
      <c r="R24" s="23"/>
      <c r="S24" s="10">
        <v>0</v>
      </c>
      <c r="T24" s="23"/>
      <c r="U24" s="10">
        <v>0</v>
      </c>
      <c r="V24" s="23"/>
      <c r="W24" s="10">
        <v>0</v>
      </c>
      <c r="X24" s="23"/>
      <c r="Y24" s="10">
        <v>0</v>
      </c>
      <c r="Z24" s="23"/>
      <c r="AA24" s="10">
        <f t="shared" si="0"/>
        <v>0</v>
      </c>
      <c r="AB24" s="23">
        <f t="shared" si="1"/>
        <v>0</v>
      </c>
    </row>
    <row r="25" spans="1:28" x14ac:dyDescent="0.3">
      <c r="A25" s="9" t="s">
        <v>17</v>
      </c>
      <c r="B25" s="38">
        <v>7870001</v>
      </c>
      <c r="C25" s="10">
        <v>75</v>
      </c>
      <c r="D25" s="23">
        <v>64</v>
      </c>
      <c r="E25" s="10">
        <v>75</v>
      </c>
      <c r="F25" s="23">
        <v>64</v>
      </c>
      <c r="G25" s="10">
        <v>75</v>
      </c>
      <c r="H25" s="23">
        <v>64</v>
      </c>
      <c r="I25" s="10">
        <v>75</v>
      </c>
      <c r="J25" s="23">
        <v>64</v>
      </c>
      <c r="K25" s="10">
        <v>75</v>
      </c>
      <c r="L25" s="23">
        <v>163.16</v>
      </c>
      <c r="M25" s="10">
        <v>75</v>
      </c>
      <c r="N25" s="23">
        <v>64</v>
      </c>
      <c r="O25" s="10">
        <v>75</v>
      </c>
      <c r="P25" s="23"/>
      <c r="Q25" s="10">
        <v>75</v>
      </c>
      <c r="R25" s="23"/>
      <c r="S25" s="10">
        <v>75</v>
      </c>
      <c r="T25" s="23"/>
      <c r="U25" s="10">
        <v>75</v>
      </c>
      <c r="V25" s="23"/>
      <c r="W25" s="10">
        <v>75</v>
      </c>
      <c r="X25" s="23"/>
      <c r="Y25" s="10">
        <v>75</v>
      </c>
      <c r="Z25" s="23"/>
      <c r="AA25" s="10">
        <f t="shared" si="0"/>
        <v>900</v>
      </c>
      <c r="AB25" s="23">
        <f t="shared" si="1"/>
        <v>483.15999999999997</v>
      </c>
    </row>
    <row r="26" spans="1:28" x14ac:dyDescent="0.3">
      <c r="A26" s="9" t="s">
        <v>18</v>
      </c>
      <c r="B26" s="38">
        <v>7880000</v>
      </c>
      <c r="C26" s="10">
        <v>235</v>
      </c>
      <c r="D26" s="23">
        <v>286.74</v>
      </c>
      <c r="E26" s="10">
        <v>235</v>
      </c>
      <c r="F26" s="23">
        <v>312.56</v>
      </c>
      <c r="G26" s="10">
        <v>235</v>
      </c>
      <c r="H26" s="23">
        <v>22.57</v>
      </c>
      <c r="I26" s="10">
        <v>235</v>
      </c>
      <c r="J26" s="23">
        <v>153.94999999999999</v>
      </c>
      <c r="K26" s="10">
        <v>235</v>
      </c>
      <c r="L26" s="23">
        <v>109.99</v>
      </c>
      <c r="M26" s="10">
        <v>235</v>
      </c>
      <c r="N26" s="23">
        <v>121</v>
      </c>
      <c r="O26" s="10">
        <v>235</v>
      </c>
      <c r="P26" s="23"/>
      <c r="Q26" s="10">
        <v>235</v>
      </c>
      <c r="R26" s="23"/>
      <c r="S26" s="10">
        <v>235</v>
      </c>
      <c r="T26" s="23"/>
      <c r="U26" s="10">
        <v>235</v>
      </c>
      <c r="V26" s="23"/>
      <c r="W26" s="10">
        <v>235</v>
      </c>
      <c r="X26" s="23"/>
      <c r="Y26" s="10">
        <v>235</v>
      </c>
      <c r="Z26" s="23"/>
      <c r="AA26" s="10">
        <f t="shared" si="0"/>
        <v>2820</v>
      </c>
      <c r="AB26" s="23">
        <f t="shared" si="1"/>
        <v>1006.81</v>
      </c>
    </row>
    <row r="27" spans="1:28" x14ac:dyDescent="0.3">
      <c r="A27" s="9" t="s">
        <v>45</v>
      </c>
      <c r="B27" s="38">
        <v>7930000</v>
      </c>
      <c r="C27" s="10">
        <v>0</v>
      </c>
      <c r="D27" s="23"/>
      <c r="E27" s="10">
        <v>0</v>
      </c>
      <c r="F27" s="23"/>
      <c r="G27" s="10">
        <v>0</v>
      </c>
      <c r="H27" s="23"/>
      <c r="I27" s="10">
        <v>0</v>
      </c>
      <c r="J27" s="23">
        <v>0</v>
      </c>
      <c r="K27" s="10">
        <v>0</v>
      </c>
      <c r="L27" s="23"/>
      <c r="M27" s="10">
        <v>0</v>
      </c>
      <c r="N27" s="23"/>
      <c r="O27" s="10">
        <v>0</v>
      </c>
      <c r="P27" s="23"/>
      <c r="Q27" s="10">
        <v>0</v>
      </c>
      <c r="R27" s="23"/>
      <c r="S27" s="10">
        <v>0</v>
      </c>
      <c r="T27" s="23"/>
      <c r="U27" s="10">
        <v>0</v>
      </c>
      <c r="V27" s="23"/>
      <c r="W27" s="10">
        <v>0</v>
      </c>
      <c r="X27" s="23"/>
      <c r="Y27" s="10">
        <v>0</v>
      </c>
      <c r="Z27" s="23"/>
      <c r="AA27" s="10">
        <f t="shared" si="0"/>
        <v>0</v>
      </c>
      <c r="AB27" s="23">
        <f t="shared" si="1"/>
        <v>0</v>
      </c>
    </row>
    <row r="28" spans="1:28" x14ac:dyDescent="0.3">
      <c r="A28" s="9" t="s">
        <v>19</v>
      </c>
      <c r="B28" s="38">
        <v>7890000</v>
      </c>
      <c r="C28" s="10">
        <v>280</v>
      </c>
      <c r="D28" s="23">
        <v>428.64</v>
      </c>
      <c r="E28" s="10">
        <v>100</v>
      </c>
      <c r="F28" s="23">
        <v>99.77</v>
      </c>
      <c r="G28" s="10">
        <v>100</v>
      </c>
      <c r="H28" s="23">
        <v>153.83000000000001</v>
      </c>
      <c r="I28" s="10">
        <v>280</v>
      </c>
      <c r="J28" s="23">
        <v>109.17</v>
      </c>
      <c r="K28" s="10">
        <v>280</v>
      </c>
      <c r="L28" s="23">
        <v>867.85</v>
      </c>
      <c r="M28" s="10">
        <v>280</v>
      </c>
      <c r="N28" s="23">
        <v>427</v>
      </c>
      <c r="O28" s="10">
        <v>280</v>
      </c>
      <c r="P28" s="23"/>
      <c r="Q28" s="10">
        <v>280</v>
      </c>
      <c r="R28" s="23"/>
      <c r="S28" s="10">
        <v>280</v>
      </c>
      <c r="T28" s="23"/>
      <c r="U28" s="10">
        <v>280</v>
      </c>
      <c r="V28" s="23"/>
      <c r="W28" s="10">
        <v>280</v>
      </c>
      <c r="X28" s="23"/>
      <c r="Y28" s="10">
        <v>280</v>
      </c>
      <c r="Z28" s="23"/>
      <c r="AA28" s="10">
        <f t="shared" si="0"/>
        <v>3000</v>
      </c>
      <c r="AB28" s="23">
        <f t="shared" si="1"/>
        <v>2086.2600000000002</v>
      </c>
    </row>
    <row r="29" spans="1:28" x14ac:dyDescent="0.3">
      <c r="A29" s="9" t="s">
        <v>20</v>
      </c>
      <c r="B29" s="38">
        <v>7980000</v>
      </c>
      <c r="C29" s="10">
        <v>91</v>
      </c>
      <c r="D29" s="23">
        <v>90.52</v>
      </c>
      <c r="E29" s="10">
        <v>91</v>
      </c>
      <c r="F29" s="23">
        <v>90.52</v>
      </c>
      <c r="G29" s="10">
        <v>91</v>
      </c>
      <c r="H29" s="23">
        <v>90.52</v>
      </c>
      <c r="I29" s="10">
        <v>91</v>
      </c>
      <c r="J29" s="23">
        <v>90.52</v>
      </c>
      <c r="K29" s="10">
        <v>91</v>
      </c>
      <c r="L29" s="23">
        <v>90.52</v>
      </c>
      <c r="M29" s="10">
        <v>91</v>
      </c>
      <c r="N29" s="23">
        <v>91</v>
      </c>
      <c r="O29" s="10">
        <v>91</v>
      </c>
      <c r="P29" s="23"/>
      <c r="Q29" s="10">
        <v>91</v>
      </c>
      <c r="R29" s="23"/>
      <c r="S29" s="10">
        <v>91</v>
      </c>
      <c r="T29" s="23"/>
      <c r="U29" s="10">
        <v>91</v>
      </c>
      <c r="V29" s="23"/>
      <c r="W29" s="10">
        <v>91</v>
      </c>
      <c r="X29" s="23"/>
      <c r="Y29" s="10">
        <v>91</v>
      </c>
      <c r="Z29" s="23"/>
      <c r="AA29" s="10">
        <f t="shared" si="0"/>
        <v>1092</v>
      </c>
      <c r="AB29" s="23">
        <f t="shared" si="1"/>
        <v>543.59999999999991</v>
      </c>
    </row>
    <row r="30" spans="1:28" x14ac:dyDescent="0.3">
      <c r="C30" s="10"/>
      <c r="D30" s="23"/>
      <c r="E30" s="10"/>
      <c r="F30" s="23"/>
      <c r="G30" s="10"/>
      <c r="H30" s="23"/>
      <c r="I30" s="10"/>
      <c r="J30" s="23"/>
      <c r="K30" s="10"/>
      <c r="L30" s="23"/>
      <c r="M30" s="10"/>
      <c r="N30" s="23"/>
      <c r="O30" s="10"/>
      <c r="P30" s="23"/>
      <c r="Q30" s="10"/>
      <c r="R30" s="23"/>
      <c r="S30" s="10"/>
      <c r="T30" s="23"/>
      <c r="U30" s="10"/>
      <c r="V30" s="23"/>
      <c r="W30" s="10"/>
      <c r="X30" s="23"/>
      <c r="Y30" s="10"/>
      <c r="Z30" s="23"/>
      <c r="AA30" s="10">
        <f t="shared" si="0"/>
        <v>0</v>
      </c>
      <c r="AB30" s="23">
        <f t="shared" si="1"/>
        <v>0</v>
      </c>
    </row>
    <row r="31" spans="1:28" x14ac:dyDescent="0.3">
      <c r="A31" s="7" t="s">
        <v>24</v>
      </c>
      <c r="B31" s="38"/>
      <c r="C31" s="10"/>
      <c r="D31" s="23"/>
      <c r="E31" s="10"/>
      <c r="F31" s="23"/>
      <c r="G31" s="10"/>
      <c r="H31" s="23"/>
      <c r="I31" s="10"/>
      <c r="J31" s="23"/>
      <c r="K31" s="10"/>
      <c r="L31" s="23"/>
      <c r="M31" s="10"/>
      <c r="N31" s="23"/>
      <c r="O31" s="10"/>
      <c r="P31" s="23"/>
      <c r="Q31" s="10"/>
      <c r="R31" s="23"/>
      <c r="S31" s="10"/>
      <c r="T31" s="23"/>
      <c r="U31" s="10"/>
      <c r="V31" s="23"/>
      <c r="W31" s="10"/>
      <c r="X31" s="23"/>
      <c r="Y31" s="10"/>
      <c r="Z31" s="23"/>
      <c r="AA31" s="10">
        <f t="shared" si="0"/>
        <v>0</v>
      </c>
      <c r="AB31" s="23">
        <f t="shared" si="1"/>
        <v>0</v>
      </c>
    </row>
    <row r="32" spans="1:28" x14ac:dyDescent="0.3">
      <c r="A32" s="9" t="s">
        <v>25</v>
      </c>
      <c r="B32" s="38">
        <v>8100001</v>
      </c>
      <c r="C32" s="10">
        <v>0</v>
      </c>
      <c r="D32" s="23"/>
      <c r="E32" s="10"/>
      <c r="F32" s="23"/>
      <c r="G32" s="10"/>
      <c r="H32" s="23"/>
      <c r="I32" s="10"/>
      <c r="J32" s="23"/>
      <c r="K32" s="10"/>
      <c r="L32" s="23"/>
      <c r="M32" s="10"/>
      <c r="N32" s="23"/>
      <c r="O32" s="10"/>
      <c r="P32" s="23"/>
      <c r="Q32" s="10"/>
      <c r="R32" s="23"/>
      <c r="S32" s="10"/>
      <c r="T32" s="23"/>
      <c r="U32" s="10"/>
      <c r="V32" s="23"/>
      <c r="W32" s="10"/>
      <c r="X32" s="23"/>
      <c r="Y32" s="10"/>
      <c r="Z32" s="23"/>
      <c r="AA32" s="10">
        <f t="shared" si="0"/>
        <v>0</v>
      </c>
      <c r="AB32" s="23">
        <f t="shared" si="1"/>
        <v>0</v>
      </c>
    </row>
    <row r="33" spans="1:32" x14ac:dyDescent="0.3">
      <c r="A33" s="9" t="s">
        <v>27</v>
      </c>
      <c r="B33" s="38">
        <v>8120000</v>
      </c>
      <c r="C33" s="10">
        <v>0</v>
      </c>
      <c r="D33" s="23"/>
      <c r="E33" s="10"/>
      <c r="F33" s="23"/>
      <c r="G33" s="10"/>
      <c r="H33" s="23"/>
      <c r="I33" s="10"/>
      <c r="J33" s="23"/>
      <c r="K33" s="10"/>
      <c r="L33" s="23"/>
      <c r="M33" s="10"/>
      <c r="N33" s="23"/>
      <c r="O33" s="10"/>
      <c r="P33" s="23"/>
      <c r="Q33" s="10"/>
      <c r="R33" s="23"/>
      <c r="S33" s="10"/>
      <c r="T33" s="23"/>
      <c r="U33" s="10"/>
      <c r="V33" s="23"/>
      <c r="W33" s="10"/>
      <c r="X33" s="23"/>
      <c r="Y33" s="10"/>
      <c r="Z33" s="23"/>
      <c r="AA33" s="10">
        <f t="shared" si="0"/>
        <v>0</v>
      </c>
      <c r="AB33" s="23">
        <f t="shared" si="1"/>
        <v>0</v>
      </c>
    </row>
    <row r="34" spans="1:32" x14ac:dyDescent="0.3">
      <c r="C34" s="10"/>
      <c r="D34" s="23"/>
      <c r="E34" s="10"/>
      <c r="F34" s="23"/>
      <c r="G34" s="10"/>
      <c r="H34" s="23"/>
      <c r="I34" s="10"/>
      <c r="J34" s="23"/>
      <c r="K34" s="10"/>
      <c r="L34" s="23"/>
      <c r="M34" s="10"/>
      <c r="N34" s="23"/>
      <c r="O34" s="10"/>
      <c r="P34" s="23"/>
      <c r="Q34" s="10"/>
      <c r="R34" s="23"/>
      <c r="S34" s="10"/>
      <c r="T34" s="23"/>
      <c r="U34" s="10"/>
      <c r="V34" s="23"/>
      <c r="W34" s="10"/>
      <c r="X34" s="23"/>
      <c r="Y34" s="10"/>
      <c r="Z34" s="23"/>
      <c r="AA34" s="10">
        <f t="shared" si="0"/>
        <v>0</v>
      </c>
      <c r="AB34" s="23">
        <f t="shared" si="1"/>
        <v>0</v>
      </c>
    </row>
    <row r="35" spans="1:32" x14ac:dyDescent="0.3">
      <c r="A35" s="7" t="s">
        <v>26</v>
      </c>
      <c r="B35" s="38"/>
      <c r="C35" s="10"/>
      <c r="D35" s="23"/>
      <c r="E35" s="10"/>
      <c r="F35" s="23"/>
      <c r="G35" s="10"/>
      <c r="H35" s="23"/>
      <c r="I35" s="10"/>
      <c r="J35" s="23"/>
      <c r="K35" s="10"/>
      <c r="L35" s="23"/>
      <c r="M35" s="10"/>
      <c r="N35" s="23"/>
      <c r="O35" s="10"/>
      <c r="P35" s="23"/>
      <c r="Q35" s="10"/>
      <c r="R35" s="23"/>
      <c r="S35" s="10"/>
      <c r="T35" s="23"/>
      <c r="U35" s="10"/>
      <c r="V35" s="23"/>
      <c r="W35" s="10"/>
      <c r="X35" s="23"/>
      <c r="Y35" s="10"/>
      <c r="Z35" s="23"/>
      <c r="AA35" s="10">
        <f t="shared" si="0"/>
        <v>0</v>
      </c>
      <c r="AB35" s="23">
        <f t="shared" si="1"/>
        <v>0</v>
      </c>
    </row>
    <row r="36" spans="1:32" x14ac:dyDescent="0.3">
      <c r="A36" s="9" t="s">
        <v>28</v>
      </c>
      <c r="B36" s="38">
        <v>9120000</v>
      </c>
      <c r="C36" s="10"/>
      <c r="D36" s="23"/>
      <c r="E36" s="10"/>
      <c r="F36" s="23"/>
      <c r="G36" s="10"/>
      <c r="H36" s="23"/>
      <c r="I36" s="10"/>
      <c r="J36" s="23"/>
      <c r="K36" s="10"/>
      <c r="L36" s="23"/>
      <c r="M36" s="10"/>
      <c r="N36" s="23"/>
      <c r="O36" s="10"/>
      <c r="P36" s="23"/>
      <c r="Q36" s="10"/>
      <c r="R36" s="23"/>
      <c r="S36" s="10"/>
      <c r="T36" s="23"/>
      <c r="U36" s="10"/>
      <c r="V36" s="23"/>
      <c r="W36" s="10"/>
      <c r="X36" s="23"/>
      <c r="Y36" s="10"/>
      <c r="Z36" s="23"/>
      <c r="AA36" s="10">
        <f t="shared" si="0"/>
        <v>0</v>
      </c>
      <c r="AB36" s="23">
        <f t="shared" si="1"/>
        <v>0</v>
      </c>
    </row>
    <row r="37" spans="1:32" x14ac:dyDescent="0.3">
      <c r="C37" s="10"/>
      <c r="D37" s="23"/>
      <c r="E37" s="10"/>
      <c r="F37" s="23"/>
      <c r="G37" s="10"/>
      <c r="H37" s="23"/>
      <c r="I37" s="10"/>
      <c r="J37" s="23"/>
      <c r="K37" s="10"/>
      <c r="L37" s="23"/>
      <c r="M37" s="10"/>
      <c r="N37" s="23"/>
      <c r="O37" s="10"/>
      <c r="P37" s="23"/>
      <c r="Q37" s="10"/>
      <c r="R37" s="23"/>
      <c r="S37" s="10"/>
      <c r="T37" s="23"/>
      <c r="U37" s="10"/>
      <c r="V37" s="23"/>
      <c r="W37" s="10"/>
      <c r="X37" s="23"/>
      <c r="Y37" s="10"/>
      <c r="Z37" s="23"/>
      <c r="AA37" s="10">
        <f t="shared" si="0"/>
        <v>0</v>
      </c>
      <c r="AB37" s="23">
        <f t="shared" si="1"/>
        <v>0</v>
      </c>
    </row>
    <row r="38" spans="1:32" x14ac:dyDescent="0.3">
      <c r="A38" s="9" t="s">
        <v>43</v>
      </c>
      <c r="B38" s="38"/>
      <c r="C38" s="10">
        <f t="shared" ref="C38:I38" si="2">C3+C4+C5+C6+C7+C8+C32+C33</f>
        <v>952</v>
      </c>
      <c r="D38" s="23">
        <f t="shared" si="2"/>
        <v>789.85</v>
      </c>
      <c r="E38" s="10">
        <f t="shared" si="2"/>
        <v>527</v>
      </c>
      <c r="F38" s="23">
        <f t="shared" si="2"/>
        <v>789.56</v>
      </c>
      <c r="G38" s="10">
        <f t="shared" si="2"/>
        <v>527</v>
      </c>
      <c r="H38" s="23">
        <f t="shared" si="2"/>
        <v>560.83000000000004</v>
      </c>
      <c r="I38" s="10">
        <f t="shared" si="2"/>
        <v>952</v>
      </c>
      <c r="J38" s="23">
        <f>SUM(J3:J9)</f>
        <v>1171.57</v>
      </c>
      <c r="K38" s="10">
        <f>SUM(K3:K9)</f>
        <v>952</v>
      </c>
      <c r="L38" s="23">
        <f>SUM(L3:L9)</f>
        <v>1494.1999999999998</v>
      </c>
      <c r="M38" s="10">
        <f>SUM(M3:M9)</f>
        <v>952</v>
      </c>
      <c r="N38" s="23">
        <f>SUM(N3:N9)</f>
        <v>1234.43</v>
      </c>
      <c r="O38" s="10">
        <f t="shared" ref="O38:Y38" si="3">SUM(O3:O9)</f>
        <v>952</v>
      </c>
      <c r="P38" s="23">
        <f t="shared" si="3"/>
        <v>0</v>
      </c>
      <c r="Q38" s="10">
        <f t="shared" si="3"/>
        <v>952</v>
      </c>
      <c r="R38" s="23">
        <f t="shared" si="3"/>
        <v>0</v>
      </c>
      <c r="S38" s="10">
        <f t="shared" si="3"/>
        <v>952</v>
      </c>
      <c r="T38" s="23">
        <f t="shared" si="3"/>
        <v>0</v>
      </c>
      <c r="U38" s="10">
        <f t="shared" si="3"/>
        <v>952</v>
      </c>
      <c r="V38" s="23">
        <f t="shared" si="3"/>
        <v>0</v>
      </c>
      <c r="W38" s="10">
        <f t="shared" si="3"/>
        <v>952</v>
      </c>
      <c r="X38" s="23">
        <f t="shared" si="3"/>
        <v>0</v>
      </c>
      <c r="Y38" s="10">
        <f t="shared" si="3"/>
        <v>952</v>
      </c>
      <c r="Z38" s="23"/>
      <c r="AA38" s="10">
        <f t="shared" si="0"/>
        <v>10574</v>
      </c>
      <c r="AB38" s="23">
        <f t="shared" si="1"/>
        <v>6040.44</v>
      </c>
      <c r="AC38" s="2"/>
      <c r="AD38" s="2"/>
      <c r="AE38" s="2"/>
      <c r="AF38" s="2"/>
    </row>
    <row r="39" spans="1:32" x14ac:dyDescent="0.3">
      <c r="A39" s="9" t="s">
        <v>44</v>
      </c>
      <c r="B39" s="38"/>
      <c r="C39" s="10">
        <f>SUM(C12:C29)</f>
        <v>1226</v>
      </c>
      <c r="D39" s="23">
        <f>SUM(D12:D29)</f>
        <v>1576.5099999999998</v>
      </c>
      <c r="E39" s="10">
        <f>SUM(E12:E29)</f>
        <v>1046</v>
      </c>
      <c r="F39" s="23">
        <f t="shared" ref="F39:Y39" si="4">SUM(F12:F29)</f>
        <v>711.84999999999991</v>
      </c>
      <c r="G39" s="10">
        <f>SUM(G12:G29)</f>
        <v>1046</v>
      </c>
      <c r="H39" s="23">
        <f t="shared" si="4"/>
        <v>832.92000000000007</v>
      </c>
      <c r="I39" s="10">
        <f>SUM(I12:I29)</f>
        <v>1226</v>
      </c>
      <c r="J39" s="23">
        <f t="shared" si="4"/>
        <v>845.64</v>
      </c>
      <c r="K39" s="10">
        <f>SUM(K12:K29)</f>
        <v>1226</v>
      </c>
      <c r="L39" s="23">
        <f t="shared" si="4"/>
        <v>1775.13</v>
      </c>
      <c r="M39" s="10">
        <f>SUM(M12:M29)</f>
        <v>1226</v>
      </c>
      <c r="N39" s="23">
        <f t="shared" si="4"/>
        <v>1168.58</v>
      </c>
      <c r="O39" s="10">
        <f>SUM(O12:O29)</f>
        <v>1226</v>
      </c>
      <c r="P39" s="23">
        <f t="shared" si="4"/>
        <v>230</v>
      </c>
      <c r="Q39" s="10">
        <f>SUM(Q12:Q29)</f>
        <v>1226</v>
      </c>
      <c r="R39" s="23">
        <f t="shared" si="4"/>
        <v>230</v>
      </c>
      <c r="S39" s="10">
        <f>SUM(S12:S29)</f>
        <v>976</v>
      </c>
      <c r="T39" s="23">
        <f t="shared" si="4"/>
        <v>0</v>
      </c>
      <c r="U39" s="10">
        <f>SUM(U12:U29)</f>
        <v>976</v>
      </c>
      <c r="V39" s="23">
        <f t="shared" si="4"/>
        <v>0</v>
      </c>
      <c r="W39" s="10">
        <f>SUM(W12:W29)</f>
        <v>976</v>
      </c>
      <c r="X39" s="23">
        <f t="shared" si="4"/>
        <v>0</v>
      </c>
      <c r="Y39" s="10">
        <f t="shared" si="4"/>
        <v>976</v>
      </c>
      <c r="Z39" s="23"/>
      <c r="AA39" s="10">
        <f t="shared" si="0"/>
        <v>13352</v>
      </c>
      <c r="AB39" s="23">
        <f t="shared" si="1"/>
        <v>7370.6299999999992</v>
      </c>
      <c r="AC39" s="2"/>
      <c r="AD39" s="2"/>
      <c r="AE39" s="2"/>
      <c r="AF39" s="2"/>
    </row>
    <row r="40" spans="1:32" x14ac:dyDescent="0.3">
      <c r="C40" s="10"/>
      <c r="D40" s="23"/>
      <c r="E40" s="10"/>
      <c r="F40" s="23"/>
      <c r="G40" s="10"/>
      <c r="H40" s="23"/>
      <c r="I40" s="10"/>
      <c r="J40" s="23"/>
      <c r="K40" s="10"/>
      <c r="L40" s="23"/>
      <c r="M40" s="10"/>
      <c r="N40" s="23"/>
      <c r="O40" s="10"/>
      <c r="P40" s="23"/>
      <c r="Q40" s="10"/>
      <c r="R40" s="23"/>
      <c r="S40" s="10"/>
      <c r="T40" s="23"/>
      <c r="U40" s="10"/>
      <c r="V40" s="23"/>
      <c r="W40" s="10"/>
      <c r="X40" s="23"/>
      <c r="Y40" s="10"/>
      <c r="Z40" s="23"/>
      <c r="AA40" s="10">
        <f t="shared" si="0"/>
        <v>0</v>
      </c>
      <c r="AB40" s="23">
        <f t="shared" si="1"/>
        <v>0</v>
      </c>
    </row>
    <row r="41" spans="1:32" x14ac:dyDescent="0.3">
      <c r="A41" s="11" t="s">
        <v>29</v>
      </c>
      <c r="B41" s="39"/>
      <c r="C41" s="13">
        <f>C38-C39</f>
        <v>-274</v>
      </c>
      <c r="D41" s="24">
        <f>D38-D39</f>
        <v>-786.65999999999974</v>
      </c>
      <c r="E41" s="13">
        <f t="shared" ref="E41:Y41" si="5">E38-E39</f>
        <v>-519</v>
      </c>
      <c r="F41" s="25">
        <f t="shared" si="5"/>
        <v>77.710000000000036</v>
      </c>
      <c r="G41" s="13">
        <f t="shared" si="5"/>
        <v>-519</v>
      </c>
      <c r="H41" s="23">
        <f t="shared" si="5"/>
        <v>-272.09000000000003</v>
      </c>
      <c r="I41" s="13">
        <f t="shared" si="5"/>
        <v>-274</v>
      </c>
      <c r="J41" s="25">
        <f t="shared" si="5"/>
        <v>325.92999999999995</v>
      </c>
      <c r="K41" s="13">
        <f t="shared" si="5"/>
        <v>-274</v>
      </c>
      <c r="L41" s="25">
        <f t="shared" si="5"/>
        <v>-280.93000000000029</v>
      </c>
      <c r="M41" s="13">
        <f t="shared" si="5"/>
        <v>-274</v>
      </c>
      <c r="N41" s="25">
        <f t="shared" si="5"/>
        <v>65.850000000000136</v>
      </c>
      <c r="O41" s="13">
        <f t="shared" si="5"/>
        <v>-274</v>
      </c>
      <c r="P41" s="25">
        <f t="shared" si="5"/>
        <v>-230</v>
      </c>
      <c r="Q41" s="13">
        <f t="shared" si="5"/>
        <v>-274</v>
      </c>
      <c r="R41" s="25">
        <f t="shared" si="5"/>
        <v>-230</v>
      </c>
      <c r="S41" s="13">
        <f t="shared" si="5"/>
        <v>-24</v>
      </c>
      <c r="T41" s="25">
        <f t="shared" si="5"/>
        <v>0</v>
      </c>
      <c r="U41" s="13">
        <f t="shared" si="5"/>
        <v>-24</v>
      </c>
      <c r="V41" s="25">
        <f t="shared" si="5"/>
        <v>0</v>
      </c>
      <c r="W41" s="13">
        <f t="shared" si="5"/>
        <v>-24</v>
      </c>
      <c r="X41" s="25">
        <f t="shared" si="5"/>
        <v>0</v>
      </c>
      <c r="Y41" s="13">
        <f t="shared" si="5"/>
        <v>-24</v>
      </c>
      <c r="Z41" s="23"/>
      <c r="AA41" s="10">
        <f>C41+E41+G41+I41+K41+M41+O41+Q41+S41+U41+W41+Y41</f>
        <v>-2778</v>
      </c>
      <c r="AB41" s="23">
        <f t="shared" si="1"/>
        <v>-1330.19</v>
      </c>
      <c r="AC41" s="3"/>
      <c r="AD41" s="3"/>
      <c r="AE41" s="3"/>
      <c r="AF41" s="3"/>
    </row>
    <row r="42" spans="1:32" x14ac:dyDescent="0.3">
      <c r="A42" s="16"/>
      <c r="B42" s="17"/>
      <c r="C42" s="8"/>
      <c r="D42" s="24">
        <f>D41</f>
        <v>-786.65999999999974</v>
      </c>
      <c r="E42" s="13"/>
      <c r="F42" s="24">
        <f>D41+F41</f>
        <v>-708.9499999999997</v>
      </c>
      <c r="G42" s="13"/>
      <c r="H42" s="24">
        <f>F42+H41</f>
        <v>-981.03999999999974</v>
      </c>
      <c r="I42" s="13"/>
      <c r="J42" s="24">
        <f>H42+J41</f>
        <v>-655.10999999999979</v>
      </c>
      <c r="K42" s="13"/>
      <c r="L42" s="24">
        <f>J42+L41</f>
        <v>-936.04000000000008</v>
      </c>
      <c r="M42" s="13"/>
      <c r="N42" s="25">
        <f>L42+N41</f>
        <v>-870.18999999999994</v>
      </c>
      <c r="O42" s="13"/>
      <c r="P42" s="25"/>
      <c r="Q42" s="13"/>
      <c r="R42" s="25"/>
      <c r="S42" s="13"/>
      <c r="T42" s="25"/>
      <c r="U42" s="13"/>
      <c r="V42" s="25"/>
      <c r="W42" s="13"/>
      <c r="X42" s="25"/>
      <c r="Y42" s="13"/>
      <c r="Z42" s="23"/>
      <c r="AA42" s="13">
        <f>AA38-AA39</f>
        <v>-2778</v>
      </c>
      <c r="AB42" s="35">
        <f>AB38-AB39</f>
        <v>-1330.1899999999996</v>
      </c>
      <c r="AC42" s="3"/>
      <c r="AD42" s="3"/>
      <c r="AE42" s="3"/>
      <c r="AF42" s="3"/>
    </row>
    <row r="45" spans="1:32" ht="28.8" x14ac:dyDescent="0.3">
      <c r="A45" s="11" t="s">
        <v>52</v>
      </c>
      <c r="B45" s="7" t="s">
        <v>49</v>
      </c>
      <c r="C45" s="14" t="s">
        <v>50</v>
      </c>
      <c r="D45" s="19"/>
    </row>
    <row r="46" spans="1:32" x14ac:dyDescent="0.3">
      <c r="A46" s="9" t="s">
        <v>48</v>
      </c>
      <c r="B46" s="9">
        <f>58+9</f>
        <v>67</v>
      </c>
      <c r="C46" s="10"/>
      <c r="D46" s="20"/>
    </row>
    <row r="47" spans="1:32" x14ac:dyDescent="0.3">
      <c r="A47" s="9" t="s">
        <v>47</v>
      </c>
      <c r="B47" s="9">
        <f>46+10</f>
        <v>56</v>
      </c>
      <c r="C47" s="10"/>
      <c r="D47" s="20"/>
      <c r="F47" s="21"/>
    </row>
    <row r="48" spans="1:32" x14ac:dyDescent="0.3">
      <c r="B48" s="11">
        <f>SUM(B46:B47)</f>
        <v>123</v>
      </c>
      <c r="C48" s="15">
        <f>778/123</f>
        <v>6.3252032520325203</v>
      </c>
      <c r="D48" s="26"/>
    </row>
    <row r="50" spans="1:14" x14ac:dyDescent="0.3">
      <c r="A50" s="11" t="s">
        <v>51</v>
      </c>
      <c r="B50" s="10">
        <v>20</v>
      </c>
      <c r="C50" s="10">
        <f>B48*B50</f>
        <v>2460</v>
      </c>
      <c r="D50" s="20"/>
    </row>
    <row r="52" spans="1:14" x14ac:dyDescent="0.3">
      <c r="A52" s="11" t="s">
        <v>53</v>
      </c>
      <c r="B52" s="9"/>
      <c r="C52" s="10"/>
      <c r="D52" s="20"/>
    </row>
    <row r="54" spans="1:14" x14ac:dyDescent="0.3">
      <c r="B54">
        <f>B46/B48</f>
        <v>0.54471544715447151</v>
      </c>
      <c r="D54" s="21">
        <f>444*B54</f>
        <v>241.85365853658536</v>
      </c>
      <c r="F54" s="5">
        <f>826*B54</f>
        <v>449.93495934959344</v>
      </c>
      <c r="H54" s="5">
        <f>696*B54</f>
        <v>379.1219512195122</v>
      </c>
      <c r="J54" s="5">
        <f>884*B54</f>
        <v>481.52845528455282</v>
      </c>
      <c r="L54" s="5">
        <f>828*B54</f>
        <v>451.02439024390242</v>
      </c>
      <c r="N54" s="5">
        <f>708*B54</f>
        <v>385.65853658536582</v>
      </c>
    </row>
    <row r="55" spans="1:14" x14ac:dyDescent="0.3">
      <c r="B55">
        <f>B47/B48</f>
        <v>0.45528455284552843</v>
      </c>
    </row>
  </sheetData>
  <pageMargins left="0.7" right="0.7" top="0.75" bottom="0.75" header="0.3" footer="0.3"/>
  <pageSetup scale="63" orientation="landscape" r:id="rId1"/>
  <headerFooter>
    <oddHeader>&amp;C&amp;"-,Bold"FY 17 EYC BUDGET ONLY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57"/>
  <sheetViews>
    <sheetView zoomScaleNormal="100" workbookViewId="0">
      <selection activeCell="C1" sqref="C1:AB1048576"/>
    </sheetView>
  </sheetViews>
  <sheetFormatPr defaultRowHeight="14.4" x14ac:dyDescent="0.3"/>
  <cols>
    <col min="1" max="1" width="38.109375" bestFit="1" customWidth="1"/>
    <col min="2" max="2" width="10.5546875" bestFit="1" customWidth="1"/>
    <col min="3" max="3" width="10.21875" style="5" bestFit="1" customWidth="1"/>
    <col min="4" max="4" width="9.109375" style="5" bestFit="1" customWidth="1"/>
    <col min="5" max="5" width="9.21875" style="5" bestFit="1" customWidth="1"/>
    <col min="6" max="6" width="34.77734375" style="5" bestFit="1" customWidth="1"/>
    <col min="7" max="7" width="9.21875" style="5" bestFit="1" customWidth="1"/>
    <col min="8" max="8" width="9.109375" style="5"/>
    <col min="9" max="9" width="9.21875" style="5" bestFit="1" customWidth="1"/>
    <col min="10" max="10" width="9.109375" style="5" bestFit="1" customWidth="1"/>
    <col min="11" max="11" width="9.21875" style="5" bestFit="1" customWidth="1"/>
    <col min="12" max="12" width="9.109375" style="5" bestFit="1" customWidth="1"/>
    <col min="13" max="13" width="9.21875" style="5" bestFit="1" customWidth="1"/>
    <col min="14" max="14" width="9.109375" style="5" bestFit="1" customWidth="1"/>
    <col min="15" max="15" width="9.21875" style="5" bestFit="1" customWidth="1"/>
    <col min="16" max="16" width="9.109375" style="5" bestFit="1" customWidth="1"/>
    <col min="17" max="17" width="9.21875" style="5" bestFit="1" customWidth="1"/>
    <col min="18" max="18" width="9.109375" style="5" bestFit="1" customWidth="1"/>
    <col min="19" max="19" width="9.21875" style="5" bestFit="1" customWidth="1"/>
    <col min="20" max="20" width="9.109375" style="5" bestFit="1" customWidth="1"/>
    <col min="21" max="21" width="9.21875" style="5" bestFit="1" customWidth="1"/>
    <col min="22" max="22" width="9.109375" style="5" bestFit="1" customWidth="1"/>
    <col min="23" max="23" width="9.21875" style="5" bestFit="1" customWidth="1"/>
    <col min="24" max="24" width="9.109375" style="5" bestFit="1" customWidth="1"/>
    <col min="25" max="25" width="9.21875" style="5" bestFit="1" customWidth="1"/>
    <col min="26" max="26" width="9.109375" style="5"/>
    <col min="27" max="27" width="9.21875" style="5" bestFit="1" customWidth="1"/>
    <col min="28" max="28" width="10.109375" bestFit="1" customWidth="1"/>
    <col min="29" max="29" width="10.5546875" bestFit="1" customWidth="1"/>
  </cols>
  <sheetData>
    <row r="1" spans="1:29" x14ac:dyDescent="0.3">
      <c r="C1" s="8" t="s">
        <v>32</v>
      </c>
      <c r="D1" s="22" t="s">
        <v>32</v>
      </c>
      <c r="E1" s="8" t="s">
        <v>33</v>
      </c>
      <c r="F1" s="22" t="s">
        <v>33</v>
      </c>
      <c r="G1" s="8" t="s">
        <v>34</v>
      </c>
      <c r="H1" s="22" t="s">
        <v>34</v>
      </c>
      <c r="I1" s="8" t="s">
        <v>31</v>
      </c>
      <c r="J1" s="22" t="s">
        <v>31</v>
      </c>
      <c r="K1" s="8" t="s">
        <v>35</v>
      </c>
      <c r="L1" s="22" t="s">
        <v>35</v>
      </c>
      <c r="M1" s="8" t="s">
        <v>36</v>
      </c>
      <c r="N1" s="22" t="s">
        <v>36</v>
      </c>
      <c r="O1" s="8" t="s">
        <v>37</v>
      </c>
      <c r="P1" s="22" t="s">
        <v>37</v>
      </c>
      <c r="Q1" s="8" t="s">
        <v>38</v>
      </c>
      <c r="R1" s="22" t="s">
        <v>38</v>
      </c>
      <c r="S1" s="8" t="s">
        <v>39</v>
      </c>
      <c r="T1" s="22" t="s">
        <v>39</v>
      </c>
      <c r="U1" s="8" t="s">
        <v>40</v>
      </c>
      <c r="V1" s="22" t="s">
        <v>40</v>
      </c>
      <c r="W1" s="8" t="s">
        <v>41</v>
      </c>
      <c r="X1" s="22" t="s">
        <v>41</v>
      </c>
      <c r="Y1" s="8" t="s">
        <v>42</v>
      </c>
      <c r="Z1" s="22" t="s">
        <v>42</v>
      </c>
      <c r="AA1" s="8" t="s">
        <v>70</v>
      </c>
      <c r="AB1" s="34" t="s">
        <v>70</v>
      </c>
    </row>
    <row r="2" spans="1:29" x14ac:dyDescent="0.3">
      <c r="A2" s="7" t="s">
        <v>22</v>
      </c>
      <c r="B2" s="37" t="s">
        <v>30</v>
      </c>
      <c r="C2" s="8" t="s">
        <v>56</v>
      </c>
      <c r="D2" s="22" t="s">
        <v>57</v>
      </c>
      <c r="E2" s="8" t="s">
        <v>56</v>
      </c>
      <c r="F2" s="22" t="s">
        <v>57</v>
      </c>
      <c r="G2" s="8" t="s">
        <v>56</v>
      </c>
      <c r="H2" s="22" t="s">
        <v>57</v>
      </c>
      <c r="I2" s="8" t="s">
        <v>56</v>
      </c>
      <c r="J2" s="22" t="s">
        <v>57</v>
      </c>
      <c r="K2" s="8" t="s">
        <v>56</v>
      </c>
      <c r="L2" s="22" t="s">
        <v>57</v>
      </c>
      <c r="M2" s="8" t="s">
        <v>56</v>
      </c>
      <c r="N2" s="22" t="s">
        <v>57</v>
      </c>
      <c r="O2" s="8" t="s">
        <v>56</v>
      </c>
      <c r="P2" s="22" t="s">
        <v>57</v>
      </c>
      <c r="Q2" s="8" t="s">
        <v>56</v>
      </c>
      <c r="R2" s="22" t="s">
        <v>57</v>
      </c>
      <c r="S2" s="8" t="s">
        <v>56</v>
      </c>
      <c r="T2" s="22" t="s">
        <v>57</v>
      </c>
      <c r="U2" s="8" t="s">
        <v>56</v>
      </c>
      <c r="V2" s="22" t="s">
        <v>57</v>
      </c>
      <c r="W2" s="8" t="s">
        <v>56</v>
      </c>
      <c r="X2" s="22" t="s">
        <v>57</v>
      </c>
      <c r="Y2" s="8" t="s">
        <v>56</v>
      </c>
      <c r="Z2" s="22" t="s">
        <v>57</v>
      </c>
      <c r="AA2" s="8" t="s">
        <v>56</v>
      </c>
      <c r="AB2" s="22" t="s">
        <v>71</v>
      </c>
    </row>
    <row r="3" spans="1:29" x14ac:dyDescent="0.3">
      <c r="A3" s="9" t="s">
        <v>0</v>
      </c>
      <c r="B3" s="38"/>
      <c r="C3" s="10"/>
      <c r="D3" s="23"/>
      <c r="E3" s="10"/>
      <c r="F3" s="23"/>
      <c r="G3" s="10"/>
      <c r="H3" s="23"/>
      <c r="I3" s="10"/>
      <c r="J3" s="23"/>
      <c r="K3" s="10"/>
      <c r="L3" s="23"/>
      <c r="M3" s="10"/>
      <c r="N3" s="23"/>
      <c r="O3" s="10"/>
      <c r="P3" s="23"/>
      <c r="Q3" s="10"/>
      <c r="R3" s="23"/>
      <c r="S3" s="10"/>
      <c r="T3" s="23"/>
      <c r="U3" s="10"/>
      <c r="V3" s="23"/>
      <c r="W3" s="10"/>
      <c r="X3" s="23"/>
      <c r="Y3" s="10"/>
      <c r="Z3" s="23"/>
      <c r="AA3" s="10">
        <f>C3+E3+G3+I3+K3+M3+O3+Q3+S3+U3+W3+Y3</f>
        <v>0</v>
      </c>
      <c r="AB3" s="23">
        <f>D3+F3+H3+J3+L3+N3+P3+R3+T3+V3+X3+Z3</f>
        <v>0</v>
      </c>
    </row>
    <row r="4" spans="1:29" x14ac:dyDescent="0.3">
      <c r="A4" s="9" t="s">
        <v>1</v>
      </c>
      <c r="B4" s="38">
        <v>5010000</v>
      </c>
      <c r="C4" s="10">
        <v>300</v>
      </c>
      <c r="D4" s="23">
        <v>62</v>
      </c>
      <c r="E4" s="10">
        <v>25</v>
      </c>
      <c r="F4" s="23">
        <v>21</v>
      </c>
      <c r="G4" s="10">
        <v>0</v>
      </c>
      <c r="H4" s="23">
        <v>35</v>
      </c>
      <c r="I4" s="10">
        <v>0</v>
      </c>
      <c r="J4" s="23">
        <v>0</v>
      </c>
      <c r="K4" s="10">
        <v>25</v>
      </c>
      <c r="L4" s="23">
        <v>14</v>
      </c>
      <c r="M4" s="10">
        <v>25</v>
      </c>
      <c r="N4" s="23">
        <v>102</v>
      </c>
      <c r="O4" s="10">
        <v>100</v>
      </c>
      <c r="P4" s="23"/>
      <c r="Q4" s="10">
        <v>150</v>
      </c>
      <c r="R4" s="23"/>
      <c r="S4" s="10">
        <v>300</v>
      </c>
      <c r="T4" s="23"/>
      <c r="U4" s="10">
        <v>300</v>
      </c>
      <c r="V4" s="23"/>
      <c r="W4" s="10">
        <v>300</v>
      </c>
      <c r="X4" s="23"/>
      <c r="Y4" s="10">
        <v>200</v>
      </c>
      <c r="Z4" s="23"/>
      <c r="AA4" s="10">
        <f t="shared" ref="AA4:AA37" si="0">C4+E4+G4+I4+K4+M4+O4+Q4+S4+U4+W4+Y4</f>
        <v>1725</v>
      </c>
      <c r="AB4" s="23">
        <f t="shared" ref="AB4:AB40" si="1">D4+F4+H4+J4+L4+N4+P4+R4+T4+V4+X4+Z4</f>
        <v>234</v>
      </c>
    </row>
    <row r="5" spans="1:29" x14ac:dyDescent="0.3">
      <c r="A5" s="9" t="s">
        <v>2</v>
      </c>
      <c r="B5" s="38">
        <v>5010006</v>
      </c>
      <c r="C5" s="10"/>
      <c r="D5" s="23"/>
      <c r="E5" s="10"/>
      <c r="F5" s="23"/>
      <c r="G5" s="10"/>
      <c r="H5" s="23"/>
      <c r="I5" s="10"/>
      <c r="J5" s="23"/>
      <c r="K5" s="10"/>
      <c r="L5" s="23"/>
      <c r="M5" s="10"/>
      <c r="N5" s="23"/>
      <c r="O5" s="10"/>
      <c r="P5" s="23"/>
      <c r="Q5" s="10"/>
      <c r="R5" s="23"/>
      <c r="S5" s="10"/>
      <c r="T5" s="23"/>
      <c r="U5" s="10"/>
      <c r="V5" s="23"/>
      <c r="W5" s="10"/>
      <c r="X5" s="23"/>
      <c r="Y5" s="10"/>
      <c r="Z5" s="23"/>
      <c r="AA5" s="10">
        <f t="shared" si="0"/>
        <v>0</v>
      </c>
      <c r="AB5" s="23">
        <f t="shared" si="1"/>
        <v>0</v>
      </c>
    </row>
    <row r="6" spans="1:29" x14ac:dyDescent="0.3">
      <c r="A6" s="9" t="s">
        <v>3</v>
      </c>
      <c r="B6" s="38">
        <v>5020000</v>
      </c>
      <c r="C6" s="10">
        <v>336</v>
      </c>
      <c r="D6" s="23">
        <v>202</v>
      </c>
      <c r="E6" s="10">
        <v>336</v>
      </c>
      <c r="F6" s="23">
        <v>376</v>
      </c>
      <c r="G6" s="10">
        <v>336</v>
      </c>
      <c r="H6" s="23">
        <v>317</v>
      </c>
      <c r="I6" s="10">
        <v>336</v>
      </c>
      <c r="J6" s="23">
        <v>402</v>
      </c>
      <c r="K6" s="10">
        <v>336</v>
      </c>
      <c r="L6" s="23">
        <v>377</v>
      </c>
      <c r="M6" s="10">
        <v>336</v>
      </c>
      <c r="N6" s="23">
        <v>322</v>
      </c>
      <c r="O6" s="10">
        <v>336</v>
      </c>
      <c r="P6" s="23"/>
      <c r="Q6" s="10">
        <v>336</v>
      </c>
      <c r="R6" s="23"/>
      <c r="S6" s="10">
        <v>336</v>
      </c>
      <c r="T6" s="23"/>
      <c r="U6" s="10">
        <v>336</v>
      </c>
      <c r="V6" s="23"/>
      <c r="W6" s="10">
        <v>336</v>
      </c>
      <c r="X6" s="23"/>
      <c r="Y6" s="10">
        <v>336</v>
      </c>
      <c r="Z6" s="23"/>
      <c r="AA6" s="10">
        <f t="shared" si="0"/>
        <v>4032</v>
      </c>
      <c r="AB6" s="23">
        <f t="shared" si="1"/>
        <v>1996</v>
      </c>
    </row>
    <row r="7" spans="1:29" x14ac:dyDescent="0.3">
      <c r="A7" s="9" t="s">
        <v>4</v>
      </c>
      <c r="B7" s="38">
        <v>5040000</v>
      </c>
      <c r="C7" s="10">
        <v>0</v>
      </c>
      <c r="D7" s="23">
        <v>0</v>
      </c>
      <c r="E7" s="10">
        <v>0</v>
      </c>
      <c r="F7" s="23">
        <v>0</v>
      </c>
      <c r="G7" s="10">
        <v>0</v>
      </c>
      <c r="H7" s="23">
        <v>0</v>
      </c>
      <c r="I7" s="10">
        <v>0</v>
      </c>
      <c r="J7" s="23">
        <v>0</v>
      </c>
      <c r="K7" s="10">
        <v>0</v>
      </c>
      <c r="L7" s="23">
        <v>0</v>
      </c>
      <c r="M7" s="10">
        <v>0</v>
      </c>
      <c r="N7" s="23">
        <v>0</v>
      </c>
      <c r="O7" s="10">
        <v>0</v>
      </c>
      <c r="P7" s="23"/>
      <c r="Q7" s="10">
        <v>0</v>
      </c>
      <c r="R7" s="23"/>
      <c r="S7" s="10">
        <v>0</v>
      </c>
      <c r="T7" s="23"/>
      <c r="U7" s="10">
        <v>0</v>
      </c>
      <c r="V7" s="23"/>
      <c r="W7" s="10">
        <v>0</v>
      </c>
      <c r="X7" s="23"/>
      <c r="Y7" s="10">
        <v>0</v>
      </c>
      <c r="Z7" s="23"/>
      <c r="AA7" s="10">
        <f t="shared" si="0"/>
        <v>0</v>
      </c>
      <c r="AB7" s="23">
        <f t="shared" si="1"/>
        <v>0</v>
      </c>
      <c r="AC7" s="47"/>
    </row>
    <row r="8" spans="1:29" x14ac:dyDescent="0.3">
      <c r="A8" s="9" t="s">
        <v>5</v>
      </c>
      <c r="B8" s="38">
        <v>5080000</v>
      </c>
      <c r="C8" s="10"/>
      <c r="D8" s="23"/>
      <c r="E8" s="10"/>
      <c r="F8" s="23"/>
      <c r="G8" s="10"/>
      <c r="H8" s="23"/>
      <c r="I8" s="10"/>
      <c r="J8" s="23"/>
      <c r="K8" s="10"/>
      <c r="L8" s="23"/>
      <c r="M8" s="10"/>
      <c r="N8" s="23"/>
      <c r="O8" s="10"/>
      <c r="P8" s="23"/>
      <c r="Q8" s="10"/>
      <c r="R8" s="23"/>
      <c r="S8" s="10"/>
      <c r="T8" s="23"/>
      <c r="U8" s="10"/>
      <c r="V8" s="23"/>
      <c r="W8" s="10"/>
      <c r="X8" s="23"/>
      <c r="Y8" s="10"/>
      <c r="Z8" s="23"/>
      <c r="AA8" s="10">
        <f t="shared" si="0"/>
        <v>0</v>
      </c>
      <c r="AB8" s="23">
        <f t="shared" si="1"/>
        <v>0</v>
      </c>
    </row>
    <row r="9" spans="1:29" x14ac:dyDescent="0.3">
      <c r="A9" s="9" t="s">
        <v>6</v>
      </c>
      <c r="B9" s="38">
        <v>5170000</v>
      </c>
      <c r="C9" s="10"/>
      <c r="D9" s="23"/>
      <c r="E9" s="10"/>
      <c r="F9" s="23"/>
      <c r="G9" s="10"/>
      <c r="H9" s="23"/>
      <c r="I9" s="10"/>
      <c r="J9" s="23"/>
      <c r="K9" s="10"/>
      <c r="L9" s="23"/>
      <c r="M9" s="10"/>
      <c r="N9" s="23"/>
      <c r="O9" s="10"/>
      <c r="P9" s="23"/>
      <c r="Q9" s="10"/>
      <c r="R9" s="23"/>
      <c r="S9" s="10"/>
      <c r="T9" s="23"/>
      <c r="U9" s="10"/>
      <c r="V9" s="23"/>
      <c r="W9" s="10"/>
      <c r="X9" s="23"/>
      <c r="Y9" s="10"/>
      <c r="Z9" s="23"/>
      <c r="AA9" s="10">
        <f t="shared" si="0"/>
        <v>0</v>
      </c>
      <c r="AB9" s="23">
        <f t="shared" si="1"/>
        <v>0</v>
      </c>
    </row>
    <row r="10" spans="1:29" x14ac:dyDescent="0.3">
      <c r="C10" s="10"/>
      <c r="D10" s="23"/>
      <c r="E10" s="10"/>
      <c r="F10" s="23"/>
      <c r="G10" s="10"/>
      <c r="H10" s="23"/>
      <c r="I10" s="10"/>
      <c r="J10" s="23"/>
      <c r="K10" s="10"/>
      <c r="L10" s="23"/>
      <c r="M10" s="10"/>
      <c r="N10" s="23"/>
      <c r="O10" s="10"/>
      <c r="P10" s="23"/>
      <c r="Q10" s="10"/>
      <c r="R10" s="23"/>
      <c r="S10" s="10"/>
      <c r="T10" s="23"/>
      <c r="U10" s="10"/>
      <c r="V10" s="23"/>
      <c r="W10" s="10"/>
      <c r="X10" s="23"/>
      <c r="Y10" s="10"/>
      <c r="Z10" s="23"/>
      <c r="AA10" s="10">
        <f t="shared" si="0"/>
        <v>0</v>
      </c>
      <c r="AB10" s="23">
        <f t="shared" si="1"/>
        <v>0</v>
      </c>
    </row>
    <row r="11" spans="1:29" x14ac:dyDescent="0.3">
      <c r="A11" s="7" t="s">
        <v>23</v>
      </c>
      <c r="B11" s="38"/>
      <c r="C11" s="10"/>
      <c r="D11" s="23"/>
      <c r="E11" s="10"/>
      <c r="F11" s="23"/>
      <c r="G11" s="10"/>
      <c r="H11" s="23"/>
      <c r="I11" s="10"/>
      <c r="J11" s="23"/>
      <c r="K11" s="10"/>
      <c r="L11" s="23"/>
      <c r="M11" s="10"/>
      <c r="N11" s="23"/>
      <c r="O11" s="10"/>
      <c r="P11" s="23"/>
      <c r="Q11" s="10"/>
      <c r="R11" s="23"/>
      <c r="S11" s="10"/>
      <c r="T11" s="23"/>
      <c r="U11" s="10"/>
      <c r="V11" s="23"/>
      <c r="W11" s="10"/>
      <c r="X11" s="23"/>
      <c r="Y11" s="10"/>
      <c r="Z11" s="23"/>
      <c r="AA11" s="10">
        <f t="shared" si="0"/>
        <v>0</v>
      </c>
      <c r="AB11" s="23">
        <f t="shared" si="1"/>
        <v>0</v>
      </c>
    </row>
    <row r="12" spans="1:29" x14ac:dyDescent="0.3">
      <c r="A12" s="9" t="s">
        <v>7</v>
      </c>
      <c r="B12" s="38">
        <v>7150000</v>
      </c>
      <c r="C12" s="10"/>
      <c r="D12" s="23"/>
      <c r="E12" s="10"/>
      <c r="F12" s="23"/>
      <c r="G12" s="10"/>
      <c r="H12" s="23"/>
      <c r="I12" s="10"/>
      <c r="J12" s="23"/>
      <c r="K12" s="10"/>
      <c r="L12" s="23"/>
      <c r="M12" s="10"/>
      <c r="N12" s="23"/>
      <c r="O12" s="10"/>
      <c r="P12" s="23"/>
      <c r="Q12" s="10"/>
      <c r="R12" s="23"/>
      <c r="S12" s="10"/>
      <c r="T12" s="23"/>
      <c r="U12" s="10"/>
      <c r="V12" s="23"/>
      <c r="W12" s="10"/>
      <c r="X12" s="23"/>
      <c r="Y12" s="10"/>
      <c r="Z12" s="23"/>
      <c r="AA12" s="10">
        <f t="shared" si="0"/>
        <v>0</v>
      </c>
      <c r="AB12" s="23">
        <f t="shared" si="1"/>
        <v>0</v>
      </c>
    </row>
    <row r="13" spans="1:29" x14ac:dyDescent="0.3">
      <c r="A13" s="9" t="s">
        <v>8</v>
      </c>
      <c r="B13" s="38">
        <v>7150001</v>
      </c>
      <c r="C13" s="10"/>
      <c r="D13" s="23"/>
      <c r="E13" s="10"/>
      <c r="F13" s="23"/>
      <c r="G13" s="10"/>
      <c r="H13" s="23"/>
      <c r="I13" s="10"/>
      <c r="J13" s="23"/>
      <c r="K13" s="10"/>
      <c r="L13" s="23"/>
      <c r="M13" s="10"/>
      <c r="N13" s="23"/>
      <c r="O13" s="10"/>
      <c r="P13" s="23"/>
      <c r="Q13" s="10"/>
      <c r="R13" s="23"/>
      <c r="S13" s="10"/>
      <c r="T13" s="23"/>
      <c r="U13" s="10"/>
      <c r="V13" s="23"/>
      <c r="W13" s="10"/>
      <c r="X13" s="23"/>
      <c r="Y13" s="10"/>
      <c r="Z13" s="23"/>
      <c r="AA13" s="10">
        <f t="shared" si="0"/>
        <v>0</v>
      </c>
      <c r="AB13" s="23">
        <f t="shared" si="1"/>
        <v>0</v>
      </c>
    </row>
    <row r="14" spans="1:29" x14ac:dyDescent="0.3">
      <c r="A14" s="9" t="s">
        <v>9</v>
      </c>
      <c r="B14" s="38">
        <v>7200000</v>
      </c>
      <c r="C14" s="10"/>
      <c r="D14" s="23"/>
      <c r="E14" s="10"/>
      <c r="F14" s="23"/>
      <c r="G14" s="10"/>
      <c r="H14" s="23"/>
      <c r="I14" s="10"/>
      <c r="J14" s="23"/>
      <c r="K14" s="10"/>
      <c r="L14" s="23"/>
      <c r="M14" s="10"/>
      <c r="N14" s="23"/>
      <c r="O14" s="10"/>
      <c r="P14" s="23"/>
      <c r="Q14" s="10"/>
      <c r="R14" s="23"/>
      <c r="S14" s="10"/>
      <c r="T14" s="23"/>
      <c r="U14" s="10"/>
      <c r="V14" s="23"/>
      <c r="W14" s="10"/>
      <c r="X14" s="23"/>
      <c r="Y14" s="10"/>
      <c r="Z14" s="23"/>
      <c r="AA14" s="10">
        <f t="shared" si="0"/>
        <v>0</v>
      </c>
      <c r="AB14" s="23">
        <f t="shared" si="1"/>
        <v>0</v>
      </c>
    </row>
    <row r="15" spans="1:29" x14ac:dyDescent="0.3">
      <c r="A15" s="9" t="s">
        <v>72</v>
      </c>
      <c r="B15" s="38">
        <v>7200002</v>
      </c>
      <c r="C15" s="10"/>
      <c r="D15" s="23"/>
      <c r="E15" s="10"/>
      <c r="F15" s="23"/>
      <c r="G15" s="10"/>
      <c r="H15" s="23"/>
      <c r="I15" s="10"/>
      <c r="J15" s="23"/>
      <c r="K15" s="10"/>
      <c r="L15" s="23"/>
      <c r="M15" s="10">
        <v>190</v>
      </c>
      <c r="N15" s="23">
        <v>190</v>
      </c>
      <c r="O15" s="10"/>
      <c r="P15" s="23"/>
      <c r="Q15" s="10"/>
      <c r="R15" s="23"/>
      <c r="S15" s="10"/>
      <c r="T15" s="23"/>
      <c r="U15" s="10"/>
      <c r="V15" s="23"/>
      <c r="W15" s="10"/>
      <c r="X15" s="23"/>
      <c r="Y15" s="10"/>
      <c r="Z15" s="23"/>
      <c r="AA15" s="10">
        <f t="shared" si="0"/>
        <v>190</v>
      </c>
      <c r="AB15" s="23">
        <f t="shared" si="1"/>
        <v>190</v>
      </c>
    </row>
    <row r="16" spans="1:29" x14ac:dyDescent="0.3">
      <c r="A16" s="9" t="s">
        <v>10</v>
      </c>
      <c r="B16" s="38">
        <v>7200001</v>
      </c>
      <c r="C16" s="10"/>
      <c r="D16" s="23"/>
      <c r="E16" s="10"/>
      <c r="F16" s="23"/>
      <c r="G16" s="10"/>
      <c r="H16" s="23"/>
      <c r="I16" s="10"/>
      <c r="J16" s="23"/>
      <c r="K16" s="10"/>
      <c r="L16" s="23"/>
      <c r="M16" s="10"/>
      <c r="N16" s="23"/>
      <c r="O16" s="10"/>
      <c r="P16" s="23"/>
      <c r="Q16" s="10"/>
      <c r="R16" s="23"/>
      <c r="S16" s="10"/>
      <c r="T16" s="23"/>
      <c r="U16" s="10"/>
      <c r="V16" s="23"/>
      <c r="W16" s="10"/>
      <c r="X16" s="23"/>
      <c r="Y16" s="10"/>
      <c r="Z16" s="23"/>
      <c r="AA16" s="10">
        <f t="shared" si="0"/>
        <v>0</v>
      </c>
      <c r="AB16" s="23">
        <f t="shared" si="1"/>
        <v>0</v>
      </c>
    </row>
    <row r="17" spans="1:28" x14ac:dyDescent="0.3">
      <c r="A17" s="9" t="s">
        <v>21</v>
      </c>
      <c r="B17" s="38">
        <v>7210000</v>
      </c>
      <c r="C17" s="10"/>
      <c r="D17" s="23"/>
      <c r="E17" s="10"/>
      <c r="F17" s="23"/>
      <c r="G17" s="10"/>
      <c r="H17" s="23"/>
      <c r="I17" s="10"/>
      <c r="J17" s="23"/>
      <c r="K17" s="10"/>
      <c r="L17" s="23"/>
      <c r="M17" s="10"/>
      <c r="N17" s="23"/>
      <c r="O17" s="10"/>
      <c r="P17" s="23"/>
      <c r="Q17" s="10"/>
      <c r="R17" s="23"/>
      <c r="S17" s="10"/>
      <c r="T17" s="23"/>
      <c r="U17" s="10"/>
      <c r="V17" s="23"/>
      <c r="W17" s="10"/>
      <c r="X17" s="23"/>
      <c r="Y17" s="10"/>
      <c r="Z17" s="23"/>
      <c r="AA17" s="10">
        <f t="shared" si="0"/>
        <v>0</v>
      </c>
      <c r="AB17" s="23">
        <f t="shared" si="1"/>
        <v>0</v>
      </c>
    </row>
    <row r="18" spans="1:28" x14ac:dyDescent="0.3">
      <c r="A18" s="9" t="s">
        <v>11</v>
      </c>
      <c r="B18" s="38">
        <v>7230000</v>
      </c>
      <c r="C18" s="10">
        <v>492</v>
      </c>
      <c r="D18" s="23">
        <f>106.67+432.16+102.45+85</f>
        <v>726.28000000000009</v>
      </c>
      <c r="E18" s="10">
        <v>492</v>
      </c>
      <c r="F18" s="23">
        <f>106.67+85</f>
        <v>191.67000000000002</v>
      </c>
      <c r="G18" s="10">
        <v>492</v>
      </c>
      <c r="H18" s="23">
        <f>85+305.35</f>
        <v>390.35</v>
      </c>
      <c r="I18" s="10">
        <v>492</v>
      </c>
      <c r="J18" s="23">
        <f>85</f>
        <v>85</v>
      </c>
      <c r="K18" s="10">
        <v>492</v>
      </c>
      <c r="L18" s="23">
        <v>85</v>
      </c>
      <c r="M18" s="10">
        <v>492</v>
      </c>
      <c r="N18" s="23">
        <f>80+208+85</f>
        <v>373</v>
      </c>
      <c r="O18" s="10">
        <v>492</v>
      </c>
      <c r="P18" s="23"/>
      <c r="Q18" s="10">
        <v>492</v>
      </c>
      <c r="R18" s="23"/>
      <c r="S18" s="10">
        <v>492</v>
      </c>
      <c r="T18" s="23"/>
      <c r="U18" s="10">
        <v>492</v>
      </c>
      <c r="V18" s="23"/>
      <c r="W18" s="10">
        <v>492</v>
      </c>
      <c r="X18" s="23"/>
      <c r="Y18" s="10">
        <v>492</v>
      </c>
      <c r="Z18" s="33"/>
      <c r="AA18" s="10">
        <f t="shared" si="0"/>
        <v>5904</v>
      </c>
      <c r="AB18" s="23">
        <f t="shared" si="1"/>
        <v>1851.3000000000002</v>
      </c>
    </row>
    <row r="19" spans="1:28" x14ac:dyDescent="0.3">
      <c r="A19" s="9" t="s">
        <v>55</v>
      </c>
      <c r="B19" s="38">
        <v>7240000</v>
      </c>
      <c r="C19" s="10"/>
      <c r="D19" s="23"/>
      <c r="E19" s="10"/>
      <c r="F19" s="23"/>
      <c r="G19" s="10"/>
      <c r="H19" s="23"/>
      <c r="I19" s="10"/>
      <c r="J19" s="23"/>
      <c r="K19" s="10"/>
      <c r="L19" s="23"/>
      <c r="M19" s="10"/>
      <c r="N19" s="23"/>
      <c r="O19" s="10"/>
      <c r="P19" s="23"/>
      <c r="Q19" s="10"/>
      <c r="R19" s="23"/>
      <c r="S19" s="10"/>
      <c r="T19" s="23"/>
      <c r="U19" s="10"/>
      <c r="V19" s="23"/>
      <c r="W19" s="10"/>
      <c r="X19" s="23"/>
      <c r="Y19" s="10"/>
      <c r="Z19" s="33"/>
      <c r="AA19" s="10">
        <f t="shared" si="0"/>
        <v>0</v>
      </c>
      <c r="AB19" s="23">
        <f t="shared" si="1"/>
        <v>0</v>
      </c>
    </row>
    <row r="20" spans="1:28" x14ac:dyDescent="0.3">
      <c r="A20" s="9" t="s">
        <v>12</v>
      </c>
      <c r="B20" s="38">
        <v>7260000</v>
      </c>
      <c r="C20" s="10"/>
      <c r="D20" s="23"/>
      <c r="E20" s="10"/>
      <c r="F20" s="23"/>
      <c r="G20" s="10"/>
      <c r="H20" s="23"/>
      <c r="I20" s="10"/>
      <c r="J20" s="23"/>
      <c r="K20" s="10"/>
      <c r="L20" s="23"/>
      <c r="M20" s="10"/>
      <c r="N20" s="23"/>
      <c r="O20" s="10"/>
      <c r="P20" s="23"/>
      <c r="Q20" s="10"/>
      <c r="R20" s="23"/>
      <c r="S20" s="10"/>
      <c r="T20" s="23"/>
      <c r="U20" s="10"/>
      <c r="V20" s="23"/>
      <c r="W20" s="10"/>
      <c r="X20" s="23"/>
      <c r="Y20" s="10"/>
      <c r="Z20" s="23"/>
      <c r="AA20" s="10">
        <f t="shared" si="0"/>
        <v>0</v>
      </c>
      <c r="AB20" s="23">
        <f t="shared" si="1"/>
        <v>0</v>
      </c>
    </row>
    <row r="21" spans="1:28" x14ac:dyDescent="0.3">
      <c r="A21" s="9" t="s">
        <v>13</v>
      </c>
      <c r="B21" s="38">
        <v>7510000</v>
      </c>
      <c r="C21" s="10"/>
      <c r="D21" s="23"/>
      <c r="E21" s="10"/>
      <c r="F21" s="23"/>
      <c r="G21" s="10"/>
      <c r="H21" s="23"/>
      <c r="I21" s="10"/>
      <c r="J21" s="23"/>
      <c r="K21" s="10"/>
      <c r="L21" s="23"/>
      <c r="M21" s="10"/>
      <c r="N21" s="23"/>
      <c r="O21" s="10"/>
      <c r="P21" s="23"/>
      <c r="Q21" s="10"/>
      <c r="R21" s="23"/>
      <c r="S21" s="10"/>
      <c r="T21" s="23"/>
      <c r="U21" s="10"/>
      <c r="V21" s="23"/>
      <c r="W21" s="10"/>
      <c r="X21" s="23"/>
      <c r="Y21" s="10"/>
      <c r="Z21" s="23"/>
      <c r="AA21" s="10">
        <f t="shared" si="0"/>
        <v>0</v>
      </c>
      <c r="AB21" s="23">
        <f t="shared" si="1"/>
        <v>0</v>
      </c>
    </row>
    <row r="22" spans="1:28" x14ac:dyDescent="0.3">
      <c r="A22" s="9" t="s">
        <v>14</v>
      </c>
      <c r="B22" s="38">
        <v>7570000</v>
      </c>
      <c r="C22" s="10"/>
      <c r="D22" s="23"/>
      <c r="E22" s="10"/>
      <c r="F22" s="23"/>
      <c r="G22" s="10"/>
      <c r="H22" s="23"/>
      <c r="I22" s="10"/>
      <c r="J22" s="23"/>
      <c r="K22" s="10"/>
      <c r="L22" s="23"/>
      <c r="M22" s="10"/>
      <c r="N22" s="23"/>
      <c r="O22" s="10"/>
      <c r="P22" s="23"/>
      <c r="Q22" s="10"/>
      <c r="R22" s="23"/>
      <c r="S22" s="10"/>
      <c r="T22" s="23"/>
      <c r="U22" s="10"/>
      <c r="V22" s="23"/>
      <c r="W22" s="10"/>
      <c r="X22" s="23"/>
      <c r="Y22" s="10"/>
      <c r="Z22" s="23"/>
      <c r="AA22" s="10">
        <f t="shared" si="0"/>
        <v>0</v>
      </c>
      <c r="AB22" s="23">
        <f t="shared" si="1"/>
        <v>0</v>
      </c>
    </row>
    <row r="23" spans="1:28" x14ac:dyDescent="0.3">
      <c r="A23" s="9" t="s">
        <v>15</v>
      </c>
      <c r="B23" s="38">
        <v>7590000</v>
      </c>
      <c r="C23" s="10"/>
      <c r="D23" s="23"/>
      <c r="E23" s="10"/>
      <c r="F23" s="23"/>
      <c r="G23" s="10"/>
      <c r="H23" s="23"/>
      <c r="I23" s="10"/>
      <c r="J23" s="23"/>
      <c r="K23" s="10"/>
      <c r="L23" s="23"/>
      <c r="M23" s="10"/>
      <c r="N23" s="23"/>
      <c r="O23" s="10"/>
      <c r="P23" s="23"/>
      <c r="Q23" s="10"/>
      <c r="R23" s="23"/>
      <c r="S23" s="10"/>
      <c r="T23" s="23"/>
      <c r="U23" s="10"/>
      <c r="V23" s="23"/>
      <c r="W23" s="10"/>
      <c r="X23" s="23"/>
      <c r="Y23" s="10"/>
      <c r="Z23" s="23"/>
      <c r="AA23" s="10">
        <f t="shared" si="0"/>
        <v>0</v>
      </c>
      <c r="AB23" s="23">
        <f t="shared" si="1"/>
        <v>0</v>
      </c>
    </row>
    <row r="24" spans="1:28" x14ac:dyDescent="0.3">
      <c r="A24" s="9" t="s">
        <v>16</v>
      </c>
      <c r="B24" s="38">
        <v>7870000</v>
      </c>
      <c r="C24" s="10"/>
      <c r="D24" s="23"/>
      <c r="E24" s="10"/>
      <c r="F24" s="23"/>
      <c r="G24" s="10"/>
      <c r="H24" s="23"/>
      <c r="I24" s="10"/>
      <c r="J24" s="23"/>
      <c r="K24" s="10"/>
      <c r="L24" s="23"/>
      <c r="M24" s="10"/>
      <c r="N24" s="23"/>
      <c r="O24" s="10"/>
      <c r="P24" s="23"/>
      <c r="Q24" s="10"/>
      <c r="R24" s="23"/>
      <c r="S24" s="10"/>
      <c r="T24" s="23"/>
      <c r="U24" s="10"/>
      <c r="V24" s="23"/>
      <c r="W24" s="10"/>
      <c r="X24" s="23"/>
      <c r="Y24" s="10"/>
      <c r="Z24" s="23"/>
      <c r="AA24" s="10">
        <f t="shared" si="0"/>
        <v>0</v>
      </c>
      <c r="AB24" s="23">
        <f t="shared" si="1"/>
        <v>0</v>
      </c>
    </row>
    <row r="25" spans="1:28" x14ac:dyDescent="0.3">
      <c r="A25" s="9" t="s">
        <v>17</v>
      </c>
      <c r="B25" s="38">
        <v>7870001</v>
      </c>
      <c r="C25" s="10"/>
      <c r="D25" s="23"/>
      <c r="E25" s="10"/>
      <c r="F25" s="23"/>
      <c r="G25" s="10"/>
      <c r="H25" s="23"/>
      <c r="I25" s="10"/>
      <c r="J25" s="23"/>
      <c r="K25" s="10"/>
      <c r="L25" s="23"/>
      <c r="M25" s="10"/>
      <c r="N25" s="23"/>
      <c r="O25" s="10"/>
      <c r="P25" s="23"/>
      <c r="Q25" s="10"/>
      <c r="R25" s="23"/>
      <c r="S25" s="10"/>
      <c r="T25" s="23"/>
      <c r="U25" s="10"/>
      <c r="V25" s="23"/>
      <c r="W25" s="10"/>
      <c r="X25" s="23"/>
      <c r="Y25" s="10"/>
      <c r="Z25" s="23"/>
      <c r="AA25" s="10">
        <f t="shared" si="0"/>
        <v>0</v>
      </c>
      <c r="AB25" s="23">
        <f t="shared" si="1"/>
        <v>0</v>
      </c>
    </row>
    <row r="26" spans="1:28" x14ac:dyDescent="0.3">
      <c r="A26" s="9" t="s">
        <v>18</v>
      </c>
      <c r="B26" s="38">
        <v>7880000</v>
      </c>
      <c r="C26" s="10"/>
      <c r="D26" s="23"/>
      <c r="E26" s="10"/>
      <c r="F26" s="23"/>
      <c r="G26" s="10"/>
      <c r="H26" s="23"/>
      <c r="I26" s="10"/>
      <c r="J26" s="23"/>
      <c r="K26" s="10"/>
      <c r="L26" s="23"/>
      <c r="M26" s="10"/>
      <c r="N26" s="23"/>
      <c r="O26" s="10"/>
      <c r="P26" s="23"/>
      <c r="Q26" s="10"/>
      <c r="R26" s="23"/>
      <c r="S26" s="10"/>
      <c r="T26" s="23"/>
      <c r="U26" s="10"/>
      <c r="V26" s="23"/>
      <c r="W26" s="10"/>
      <c r="X26" s="23"/>
      <c r="Y26" s="10"/>
      <c r="Z26" s="23"/>
      <c r="AA26" s="10">
        <f t="shared" si="0"/>
        <v>0</v>
      </c>
      <c r="AB26" s="23">
        <f t="shared" si="1"/>
        <v>0</v>
      </c>
    </row>
    <row r="27" spans="1:28" x14ac:dyDescent="0.3">
      <c r="A27" s="9" t="s">
        <v>45</v>
      </c>
      <c r="B27" s="38">
        <v>7930000</v>
      </c>
      <c r="C27" s="10"/>
      <c r="D27" s="23"/>
      <c r="E27" s="10"/>
      <c r="F27" s="23"/>
      <c r="G27" s="10"/>
      <c r="H27" s="23"/>
      <c r="I27" s="10"/>
      <c r="J27" s="23"/>
      <c r="K27" s="10"/>
      <c r="L27" s="23"/>
      <c r="M27" s="10"/>
      <c r="N27" s="23"/>
      <c r="O27" s="10"/>
      <c r="P27" s="23"/>
      <c r="Q27" s="10"/>
      <c r="R27" s="23"/>
      <c r="S27" s="10"/>
      <c r="T27" s="23"/>
      <c r="U27" s="10"/>
      <c r="V27" s="23"/>
      <c r="W27" s="10"/>
      <c r="X27" s="23"/>
      <c r="Y27" s="10"/>
      <c r="Z27" s="23"/>
      <c r="AA27" s="10">
        <f t="shared" si="0"/>
        <v>0</v>
      </c>
      <c r="AB27" s="23">
        <f t="shared" si="1"/>
        <v>0</v>
      </c>
    </row>
    <row r="28" spans="1:28" x14ac:dyDescent="0.3">
      <c r="A28" s="9" t="s">
        <v>19</v>
      </c>
      <c r="B28" s="38">
        <v>7890000</v>
      </c>
      <c r="C28" s="10"/>
      <c r="D28" s="23"/>
      <c r="E28" s="10"/>
      <c r="F28" s="23"/>
      <c r="G28" s="10"/>
      <c r="H28" s="23"/>
      <c r="I28" s="10"/>
      <c r="J28" s="23"/>
      <c r="K28" s="10"/>
      <c r="L28" s="23"/>
      <c r="M28" s="10"/>
      <c r="N28" s="23"/>
      <c r="O28" s="10"/>
      <c r="P28" s="23"/>
      <c r="Q28" s="10"/>
      <c r="R28" s="23"/>
      <c r="S28" s="10"/>
      <c r="T28" s="23"/>
      <c r="U28" s="10"/>
      <c r="V28" s="23"/>
      <c r="W28" s="10"/>
      <c r="X28" s="23"/>
      <c r="Y28" s="10"/>
      <c r="Z28" s="23"/>
      <c r="AA28" s="10">
        <f t="shared" si="0"/>
        <v>0</v>
      </c>
      <c r="AB28" s="23">
        <f t="shared" si="1"/>
        <v>0</v>
      </c>
    </row>
    <row r="29" spans="1:28" x14ac:dyDescent="0.3">
      <c r="A29" s="9" t="s">
        <v>20</v>
      </c>
      <c r="B29" s="38">
        <v>7980000</v>
      </c>
      <c r="C29" s="10"/>
      <c r="D29" s="23"/>
      <c r="E29" s="10"/>
      <c r="F29" s="23"/>
      <c r="G29" s="10"/>
      <c r="H29" s="23"/>
      <c r="I29" s="10"/>
      <c r="J29" s="23"/>
      <c r="K29" s="10"/>
      <c r="L29" s="23"/>
      <c r="M29" s="10"/>
      <c r="N29" s="23"/>
      <c r="O29" s="10"/>
      <c r="P29" s="23"/>
      <c r="Q29" s="10"/>
      <c r="R29" s="23"/>
      <c r="S29" s="10"/>
      <c r="T29" s="23"/>
      <c r="U29" s="10"/>
      <c r="V29" s="23"/>
      <c r="W29" s="10"/>
      <c r="X29" s="23"/>
      <c r="Y29" s="10"/>
      <c r="Z29" s="23"/>
      <c r="AA29" s="10">
        <f t="shared" si="0"/>
        <v>0</v>
      </c>
      <c r="AB29" s="23">
        <f t="shared" si="1"/>
        <v>0</v>
      </c>
    </row>
    <row r="30" spans="1:28" x14ac:dyDescent="0.3">
      <c r="C30" s="10"/>
      <c r="D30" s="23"/>
      <c r="E30" s="10"/>
      <c r="F30" s="23"/>
      <c r="G30" s="10"/>
      <c r="H30" s="23"/>
      <c r="I30" s="10"/>
      <c r="J30" s="23"/>
      <c r="K30" s="10"/>
      <c r="L30" s="23"/>
      <c r="M30" s="10"/>
      <c r="N30" s="23"/>
      <c r="O30" s="10"/>
      <c r="P30" s="23"/>
      <c r="Q30" s="10"/>
      <c r="R30" s="23"/>
      <c r="S30" s="10"/>
      <c r="T30" s="23"/>
      <c r="U30" s="10"/>
      <c r="V30" s="23"/>
      <c r="W30" s="10"/>
      <c r="X30" s="23"/>
      <c r="Y30" s="10"/>
      <c r="Z30" s="23"/>
      <c r="AA30" s="10">
        <f t="shared" si="0"/>
        <v>0</v>
      </c>
      <c r="AB30" s="23">
        <f t="shared" si="1"/>
        <v>0</v>
      </c>
    </row>
    <row r="31" spans="1:28" x14ac:dyDescent="0.3">
      <c r="A31" s="7" t="s">
        <v>24</v>
      </c>
      <c r="B31" s="38"/>
      <c r="C31" s="10"/>
      <c r="D31" s="23"/>
      <c r="E31" s="10"/>
      <c r="F31" s="23"/>
      <c r="G31" s="10"/>
      <c r="H31" s="23"/>
      <c r="I31" s="10"/>
      <c r="J31" s="23"/>
      <c r="K31" s="10"/>
      <c r="L31" s="23"/>
      <c r="M31" s="10"/>
      <c r="N31" s="23"/>
      <c r="O31" s="10"/>
      <c r="P31" s="23"/>
      <c r="Q31" s="10"/>
      <c r="R31" s="23"/>
      <c r="S31" s="10"/>
      <c r="T31" s="23"/>
      <c r="U31" s="10"/>
      <c r="V31" s="23"/>
      <c r="W31" s="10"/>
      <c r="X31" s="23"/>
      <c r="Y31" s="10"/>
      <c r="Z31" s="23"/>
      <c r="AA31" s="10">
        <f t="shared" si="0"/>
        <v>0</v>
      </c>
      <c r="AB31" s="23">
        <f t="shared" si="1"/>
        <v>0</v>
      </c>
    </row>
    <row r="32" spans="1:28" x14ac:dyDescent="0.3">
      <c r="A32" s="9" t="s">
        <v>25</v>
      </c>
      <c r="B32" s="38">
        <v>8100001</v>
      </c>
      <c r="C32" s="10">
        <v>0</v>
      </c>
      <c r="D32" s="23"/>
      <c r="E32" s="10"/>
      <c r="F32" s="23"/>
      <c r="G32" s="10"/>
      <c r="H32" s="23"/>
      <c r="I32" s="10"/>
      <c r="J32" s="23"/>
      <c r="K32" s="10"/>
      <c r="L32" s="23"/>
      <c r="M32" s="10"/>
      <c r="N32" s="23"/>
      <c r="O32" s="10"/>
      <c r="P32" s="23"/>
      <c r="Q32" s="10"/>
      <c r="R32" s="23"/>
      <c r="S32" s="10"/>
      <c r="T32" s="23"/>
      <c r="U32" s="10"/>
      <c r="V32" s="23"/>
      <c r="W32" s="10"/>
      <c r="X32" s="23"/>
      <c r="Y32" s="10"/>
      <c r="Z32" s="23"/>
      <c r="AA32" s="10">
        <f t="shared" si="0"/>
        <v>0</v>
      </c>
      <c r="AB32" s="23">
        <f t="shared" si="1"/>
        <v>0</v>
      </c>
    </row>
    <row r="33" spans="1:32" x14ac:dyDescent="0.3">
      <c r="A33" s="9" t="s">
        <v>27</v>
      </c>
      <c r="B33" s="38">
        <v>8120000</v>
      </c>
      <c r="C33" s="10">
        <v>0</v>
      </c>
      <c r="D33" s="23"/>
      <c r="E33" s="10"/>
      <c r="F33" s="23"/>
      <c r="G33" s="10"/>
      <c r="H33" s="23"/>
      <c r="I33" s="10"/>
      <c r="J33" s="23"/>
      <c r="K33" s="10"/>
      <c r="L33" s="23"/>
      <c r="M33" s="10"/>
      <c r="N33" s="23"/>
      <c r="O33" s="10"/>
      <c r="P33" s="23"/>
      <c r="Q33" s="10"/>
      <c r="R33" s="23"/>
      <c r="S33" s="10"/>
      <c r="T33" s="23"/>
      <c r="U33" s="10"/>
      <c r="V33" s="23"/>
      <c r="W33" s="10"/>
      <c r="X33" s="23"/>
      <c r="Y33" s="10"/>
      <c r="Z33" s="23"/>
      <c r="AA33" s="10">
        <f t="shared" si="0"/>
        <v>0</v>
      </c>
      <c r="AB33" s="23">
        <f t="shared" si="1"/>
        <v>0</v>
      </c>
    </row>
    <row r="34" spans="1:32" x14ac:dyDescent="0.3">
      <c r="C34" s="10"/>
      <c r="D34" s="23"/>
      <c r="E34" s="10"/>
      <c r="F34" s="23"/>
      <c r="G34" s="10"/>
      <c r="H34" s="23"/>
      <c r="I34" s="10"/>
      <c r="J34" s="23"/>
      <c r="K34" s="10"/>
      <c r="L34" s="23"/>
      <c r="M34" s="10"/>
      <c r="N34" s="23"/>
      <c r="O34" s="10"/>
      <c r="P34" s="23"/>
      <c r="Q34" s="10"/>
      <c r="R34" s="23"/>
      <c r="S34" s="10"/>
      <c r="T34" s="23"/>
      <c r="U34" s="10"/>
      <c r="V34" s="23"/>
      <c r="W34" s="10"/>
      <c r="X34" s="23"/>
      <c r="Y34" s="10"/>
      <c r="Z34" s="23"/>
      <c r="AA34" s="10">
        <f t="shared" si="0"/>
        <v>0</v>
      </c>
      <c r="AB34" s="23">
        <f t="shared" si="1"/>
        <v>0</v>
      </c>
    </row>
    <row r="35" spans="1:32" x14ac:dyDescent="0.3">
      <c r="A35" s="7" t="s">
        <v>26</v>
      </c>
      <c r="B35" s="38"/>
      <c r="C35" s="10"/>
      <c r="D35" s="23"/>
      <c r="E35" s="10"/>
      <c r="F35" s="23"/>
      <c r="G35" s="10"/>
      <c r="H35" s="23"/>
      <c r="I35" s="10"/>
      <c r="J35" s="23"/>
      <c r="K35" s="10"/>
      <c r="L35" s="23"/>
      <c r="M35" s="10"/>
      <c r="N35" s="23"/>
      <c r="O35" s="10"/>
      <c r="P35" s="23"/>
      <c r="Q35" s="10"/>
      <c r="R35" s="23"/>
      <c r="S35" s="10"/>
      <c r="T35" s="23"/>
      <c r="U35" s="10"/>
      <c r="V35" s="23"/>
      <c r="W35" s="10"/>
      <c r="X35" s="23"/>
      <c r="Y35" s="10"/>
      <c r="Z35" s="23"/>
      <c r="AA35" s="10">
        <f t="shared" si="0"/>
        <v>0</v>
      </c>
      <c r="AB35" s="23">
        <f t="shared" si="1"/>
        <v>0</v>
      </c>
    </row>
    <row r="36" spans="1:32" x14ac:dyDescent="0.3">
      <c r="A36" s="9" t="s">
        <v>28</v>
      </c>
      <c r="B36" s="38">
        <v>9120000</v>
      </c>
      <c r="C36" s="10"/>
      <c r="D36" s="23"/>
      <c r="E36" s="10"/>
      <c r="F36" s="23"/>
      <c r="G36" s="10"/>
      <c r="H36" s="23"/>
      <c r="I36" s="10"/>
      <c r="J36" s="23"/>
      <c r="K36" s="10"/>
      <c r="L36" s="23"/>
      <c r="M36" s="10"/>
      <c r="N36" s="23"/>
      <c r="O36" s="10"/>
      <c r="P36" s="23"/>
      <c r="Q36" s="10"/>
      <c r="R36" s="23"/>
      <c r="S36" s="10"/>
      <c r="T36" s="23"/>
      <c r="U36" s="10"/>
      <c r="V36" s="23"/>
      <c r="W36" s="10"/>
      <c r="X36" s="23"/>
      <c r="Y36" s="10"/>
      <c r="Z36" s="23"/>
      <c r="AA36" s="10">
        <f t="shared" si="0"/>
        <v>0</v>
      </c>
      <c r="AB36" s="23">
        <f t="shared" si="1"/>
        <v>0</v>
      </c>
    </row>
    <row r="37" spans="1:32" x14ac:dyDescent="0.3">
      <c r="C37" s="10"/>
      <c r="D37" s="23"/>
      <c r="E37" s="10"/>
      <c r="F37" s="23"/>
      <c r="G37" s="10"/>
      <c r="H37" s="23"/>
      <c r="I37" s="10"/>
      <c r="J37" s="23"/>
      <c r="K37" s="10"/>
      <c r="L37" s="23"/>
      <c r="M37" s="10"/>
      <c r="N37" s="23"/>
      <c r="O37" s="10"/>
      <c r="P37" s="23"/>
      <c r="Q37" s="10"/>
      <c r="R37" s="23"/>
      <c r="S37" s="10"/>
      <c r="T37" s="23"/>
      <c r="U37" s="10"/>
      <c r="V37" s="23"/>
      <c r="W37" s="10"/>
      <c r="X37" s="23"/>
      <c r="Y37" s="10"/>
      <c r="Z37" s="23"/>
      <c r="AA37" s="10">
        <f t="shared" si="0"/>
        <v>0</v>
      </c>
      <c r="AB37" s="23">
        <f t="shared" si="1"/>
        <v>0</v>
      </c>
    </row>
    <row r="38" spans="1:32" x14ac:dyDescent="0.3">
      <c r="A38" s="9" t="s">
        <v>43</v>
      </c>
      <c r="B38" s="38"/>
      <c r="C38" s="10">
        <f t="shared" ref="C38:Y38" si="2">SUM(C3:C9)+C32+C33</f>
        <v>636</v>
      </c>
      <c r="D38" s="23">
        <f t="shared" si="2"/>
        <v>264</v>
      </c>
      <c r="E38" s="10">
        <f t="shared" si="2"/>
        <v>361</v>
      </c>
      <c r="F38" s="23">
        <f t="shared" si="2"/>
        <v>397</v>
      </c>
      <c r="G38" s="10">
        <f t="shared" si="2"/>
        <v>336</v>
      </c>
      <c r="H38" s="23">
        <f t="shared" si="2"/>
        <v>352</v>
      </c>
      <c r="I38" s="10">
        <f t="shared" si="2"/>
        <v>336</v>
      </c>
      <c r="J38" s="23">
        <f t="shared" si="2"/>
        <v>402</v>
      </c>
      <c r="K38" s="10">
        <f t="shared" si="2"/>
        <v>361</v>
      </c>
      <c r="L38" s="23">
        <f t="shared" si="2"/>
        <v>391</v>
      </c>
      <c r="M38" s="10">
        <f t="shared" si="2"/>
        <v>361</v>
      </c>
      <c r="N38" s="23">
        <f t="shared" si="2"/>
        <v>424</v>
      </c>
      <c r="O38" s="10">
        <f t="shared" si="2"/>
        <v>436</v>
      </c>
      <c r="P38" s="23">
        <f t="shared" si="2"/>
        <v>0</v>
      </c>
      <c r="Q38" s="10">
        <f t="shared" si="2"/>
        <v>486</v>
      </c>
      <c r="R38" s="23">
        <f t="shared" si="2"/>
        <v>0</v>
      </c>
      <c r="S38" s="10">
        <f t="shared" si="2"/>
        <v>636</v>
      </c>
      <c r="T38" s="23">
        <f t="shared" si="2"/>
        <v>0</v>
      </c>
      <c r="U38" s="10">
        <f t="shared" si="2"/>
        <v>636</v>
      </c>
      <c r="V38" s="23">
        <f t="shared" si="2"/>
        <v>0</v>
      </c>
      <c r="W38" s="10">
        <f t="shared" si="2"/>
        <v>636</v>
      </c>
      <c r="X38" s="23">
        <f t="shared" si="2"/>
        <v>0</v>
      </c>
      <c r="Y38" s="10">
        <f t="shared" si="2"/>
        <v>536</v>
      </c>
      <c r="Z38" s="23"/>
      <c r="AA38" s="10">
        <f>SUM(AA3:AA9)+AA32+AA33</f>
        <v>5757</v>
      </c>
      <c r="AB38" s="23">
        <f t="shared" si="1"/>
        <v>2230</v>
      </c>
      <c r="AC38" s="2"/>
      <c r="AD38" s="2"/>
      <c r="AE38" s="2"/>
      <c r="AF38" s="2"/>
    </row>
    <row r="39" spans="1:32" x14ac:dyDescent="0.3">
      <c r="A39" s="9" t="s">
        <v>44</v>
      </c>
      <c r="B39" s="38"/>
      <c r="C39" s="10">
        <f>SUM(C12:C29)+C36</f>
        <v>492</v>
      </c>
      <c r="D39" s="23">
        <f>SUM(D11:D29)+D35+D36</f>
        <v>726.28000000000009</v>
      </c>
      <c r="E39" s="10">
        <f>SUM(E12:E29)+E36</f>
        <v>492</v>
      </c>
      <c r="F39" s="23">
        <f>SUM(F11:F29)+F35+F36</f>
        <v>191.67000000000002</v>
      </c>
      <c r="G39" s="10">
        <f>SUM(G12:G29)+G36</f>
        <v>492</v>
      </c>
      <c r="H39" s="23">
        <f>SUM(H11:H29)+H35+H36</f>
        <v>390.35</v>
      </c>
      <c r="I39" s="10">
        <f>SUM(I12:I29)+I36</f>
        <v>492</v>
      </c>
      <c r="J39" s="23">
        <f>SUM(J11:J29)+J35+J36</f>
        <v>85</v>
      </c>
      <c r="K39" s="10">
        <f>SUM(K12:K29)+K36</f>
        <v>492</v>
      </c>
      <c r="L39" s="23">
        <f>SUM(L11:L29)+L35+L36</f>
        <v>85</v>
      </c>
      <c r="M39" s="10">
        <f>SUM(M12:M29)+M36</f>
        <v>682</v>
      </c>
      <c r="N39" s="23">
        <f>SUM(N11:N29)+N35+N36</f>
        <v>563</v>
      </c>
      <c r="O39" s="10">
        <f>SUM(O12:O29)+O36</f>
        <v>492</v>
      </c>
      <c r="P39" s="23">
        <f>SUM(P11:P29)+P35+P36</f>
        <v>0</v>
      </c>
      <c r="Q39" s="10">
        <f>SUM(Q12:Q29)+Q36</f>
        <v>492</v>
      </c>
      <c r="R39" s="23">
        <f>SUM(R11:R29)+R35+R36</f>
        <v>0</v>
      </c>
      <c r="S39" s="10">
        <f>SUM(S12:S29)+S36</f>
        <v>492</v>
      </c>
      <c r="T39" s="23">
        <f>SUM(T11:T29)+T35+T36</f>
        <v>0</v>
      </c>
      <c r="U39" s="10">
        <f>SUM(U12:U29)+U36</f>
        <v>492</v>
      </c>
      <c r="V39" s="23">
        <f>SUM(V11:V29)+V35+V36</f>
        <v>0</v>
      </c>
      <c r="W39" s="10">
        <f>SUM(W12:W29)+W36</f>
        <v>492</v>
      </c>
      <c r="X39" s="23">
        <f>SUM(X11:X29)+X35+X36</f>
        <v>0</v>
      </c>
      <c r="Y39" s="10">
        <f>SUM(Y12:Y29)+Y36</f>
        <v>492</v>
      </c>
      <c r="Z39" s="23"/>
      <c r="AA39" s="10">
        <f>SUM(AA12:AA29)+AA36</f>
        <v>6094</v>
      </c>
      <c r="AB39" s="23">
        <f t="shared" si="1"/>
        <v>2041.3000000000002</v>
      </c>
      <c r="AC39" s="2"/>
      <c r="AD39" s="2"/>
      <c r="AE39" s="2"/>
      <c r="AF39" s="2"/>
    </row>
    <row r="40" spans="1:32" x14ac:dyDescent="0.3">
      <c r="C40" s="10"/>
      <c r="D40" s="23"/>
      <c r="E40" s="10"/>
      <c r="F40" s="23"/>
      <c r="G40" s="10"/>
      <c r="H40" s="23"/>
      <c r="I40" s="10"/>
      <c r="J40" s="23"/>
      <c r="K40" s="10"/>
      <c r="L40" s="23"/>
      <c r="M40" s="10"/>
      <c r="N40" s="23"/>
      <c r="O40" s="10"/>
      <c r="P40" s="23"/>
      <c r="Q40" s="10"/>
      <c r="R40" s="23"/>
      <c r="S40" s="10"/>
      <c r="T40" s="23"/>
      <c r="U40" s="10"/>
      <c r="V40" s="23"/>
      <c r="W40" s="10"/>
      <c r="X40" s="23"/>
      <c r="Y40" s="10"/>
      <c r="Z40" s="23"/>
      <c r="AA40" s="10"/>
      <c r="AB40" s="23">
        <f t="shared" si="1"/>
        <v>0</v>
      </c>
    </row>
    <row r="41" spans="1:32" x14ac:dyDescent="0.3">
      <c r="A41" s="11" t="s">
        <v>29</v>
      </c>
      <c r="B41" s="39"/>
      <c r="C41" s="13">
        <f>C38-C39</f>
        <v>144</v>
      </c>
      <c r="D41" s="24">
        <f>D38-D39</f>
        <v>-462.28000000000009</v>
      </c>
      <c r="E41" s="13">
        <f>E38-E39</f>
        <v>-131</v>
      </c>
      <c r="F41" s="25">
        <f>F38-F39</f>
        <v>205.32999999999998</v>
      </c>
      <c r="G41" s="13">
        <f>G38-G39</f>
        <v>-156</v>
      </c>
      <c r="H41" s="23">
        <f t="shared" ref="H41:X41" si="3">H38-H39</f>
        <v>-38.350000000000023</v>
      </c>
      <c r="I41" s="13">
        <f>I38-I39</f>
        <v>-156</v>
      </c>
      <c r="J41" s="25">
        <f t="shared" si="3"/>
        <v>317</v>
      </c>
      <c r="K41" s="13">
        <f>K38-K39</f>
        <v>-131</v>
      </c>
      <c r="L41" s="25">
        <f t="shared" si="3"/>
        <v>306</v>
      </c>
      <c r="M41" s="13">
        <f>M38-M39</f>
        <v>-321</v>
      </c>
      <c r="N41" s="25">
        <f t="shared" si="3"/>
        <v>-139</v>
      </c>
      <c r="O41" s="13">
        <f>O38-O39</f>
        <v>-56</v>
      </c>
      <c r="P41" s="25">
        <f t="shared" si="3"/>
        <v>0</v>
      </c>
      <c r="Q41" s="13">
        <f>Q38-Q39</f>
        <v>-6</v>
      </c>
      <c r="R41" s="25">
        <f t="shared" si="3"/>
        <v>0</v>
      </c>
      <c r="S41" s="13">
        <f>S38-S39</f>
        <v>144</v>
      </c>
      <c r="T41" s="25">
        <f t="shared" si="3"/>
        <v>0</v>
      </c>
      <c r="U41" s="13">
        <f>U38-U39</f>
        <v>144</v>
      </c>
      <c r="V41" s="25">
        <f t="shared" si="3"/>
        <v>0</v>
      </c>
      <c r="W41" s="13">
        <f>W38-W39</f>
        <v>144</v>
      </c>
      <c r="X41" s="25">
        <f t="shared" si="3"/>
        <v>0</v>
      </c>
      <c r="Y41" s="13">
        <f>Y38-Y39</f>
        <v>44</v>
      </c>
      <c r="Z41" s="23"/>
      <c r="AA41" s="10">
        <f t="shared" ref="AA41" si="4">C41+E41+G41+I41+K41+M41+O41+Q41+S41+U41+W41+Y41</f>
        <v>-337</v>
      </c>
      <c r="AB41" s="23">
        <f>AB38-AB39</f>
        <v>188.69999999999982</v>
      </c>
      <c r="AC41" s="3"/>
      <c r="AD41" s="3"/>
      <c r="AE41" s="3"/>
      <c r="AF41" s="3"/>
    </row>
    <row r="42" spans="1:32" s="31" customFormat="1" x14ac:dyDescent="0.3">
      <c r="A42" s="27"/>
      <c r="B42" s="28"/>
      <c r="C42" s="29">
        <f>C41</f>
        <v>144</v>
      </c>
      <c r="D42" s="24">
        <f>D41</f>
        <v>-462.28000000000009</v>
      </c>
      <c r="E42" s="40">
        <f>C42+E41</f>
        <v>13</v>
      </c>
      <c r="F42" s="24">
        <f t="shared" ref="F42:Z42" si="5">D42+F41</f>
        <v>-256.9500000000001</v>
      </c>
      <c r="G42" s="40">
        <f>E42+G41</f>
        <v>-143</v>
      </c>
      <c r="H42" s="24">
        <f t="shared" si="5"/>
        <v>-295.30000000000013</v>
      </c>
      <c r="I42" s="49">
        <f>G42+I41</f>
        <v>-299</v>
      </c>
      <c r="J42" s="41">
        <f t="shared" si="5"/>
        <v>21.699999999999875</v>
      </c>
      <c r="K42" s="49">
        <f t="shared" si="5"/>
        <v>-430</v>
      </c>
      <c r="L42" s="41">
        <f t="shared" si="5"/>
        <v>327.69999999999987</v>
      </c>
      <c r="M42" s="49">
        <f t="shared" si="5"/>
        <v>-751</v>
      </c>
      <c r="N42" s="41">
        <f t="shared" si="5"/>
        <v>188.69999999999987</v>
      </c>
      <c r="O42" s="49">
        <f t="shared" si="5"/>
        <v>-807</v>
      </c>
      <c r="P42" s="41">
        <f t="shared" si="5"/>
        <v>188.69999999999987</v>
      </c>
      <c r="Q42" s="49">
        <f t="shared" si="5"/>
        <v>-813</v>
      </c>
      <c r="R42" s="41">
        <f t="shared" si="5"/>
        <v>188.69999999999987</v>
      </c>
      <c r="S42" s="49">
        <f t="shared" si="5"/>
        <v>-669</v>
      </c>
      <c r="T42" s="41">
        <f t="shared" si="5"/>
        <v>188.69999999999987</v>
      </c>
      <c r="U42" s="49">
        <f t="shared" si="5"/>
        <v>-525</v>
      </c>
      <c r="V42" s="41">
        <f t="shared" si="5"/>
        <v>188.69999999999987</v>
      </c>
      <c r="W42" s="49">
        <f t="shared" si="5"/>
        <v>-381</v>
      </c>
      <c r="X42" s="41">
        <f t="shared" si="5"/>
        <v>188.69999999999987</v>
      </c>
      <c r="Y42" s="49">
        <f t="shared" si="5"/>
        <v>-337</v>
      </c>
      <c r="Z42" s="41">
        <f t="shared" si="5"/>
        <v>188.69999999999987</v>
      </c>
      <c r="AA42" s="50">
        <f>AA38-AA39</f>
        <v>-337</v>
      </c>
      <c r="AB42" s="23"/>
      <c r="AC42" s="30"/>
      <c r="AD42" s="30"/>
      <c r="AE42" s="30"/>
      <c r="AF42" s="30"/>
    </row>
    <row r="45" spans="1:32" ht="28.8" x14ac:dyDescent="0.3">
      <c r="A45" s="11" t="s">
        <v>52</v>
      </c>
      <c r="B45" s="7" t="s">
        <v>49</v>
      </c>
      <c r="C45" s="14" t="s">
        <v>50</v>
      </c>
      <c r="D45" s="19"/>
      <c r="F45"/>
      <c r="G45" s="1" t="s">
        <v>56</v>
      </c>
      <c r="H45" s="4" t="s">
        <v>57</v>
      </c>
    </row>
    <row r="46" spans="1:32" x14ac:dyDescent="0.3">
      <c r="A46" s="9" t="s">
        <v>48</v>
      </c>
      <c r="B46" s="9">
        <f>58+9</f>
        <v>67</v>
      </c>
      <c r="C46" s="10"/>
      <c r="D46" s="20"/>
      <c r="F46" t="s">
        <v>59</v>
      </c>
      <c r="G46" s="5">
        <v>1400</v>
      </c>
    </row>
    <row r="47" spans="1:32" x14ac:dyDescent="0.3">
      <c r="A47" s="9" t="s">
        <v>47</v>
      </c>
      <c r="B47" s="9">
        <f>46+10</f>
        <v>56</v>
      </c>
      <c r="C47" s="10"/>
      <c r="D47" s="20"/>
      <c r="F47" t="s">
        <v>60</v>
      </c>
      <c r="G47" s="5">
        <v>300</v>
      </c>
    </row>
    <row r="48" spans="1:32" x14ac:dyDescent="0.3">
      <c r="B48" s="11">
        <f>SUM(B46:B47)</f>
        <v>123</v>
      </c>
      <c r="C48" s="15"/>
      <c r="D48" s="26"/>
      <c r="F48" t="s">
        <v>61</v>
      </c>
      <c r="G48" s="5">
        <v>150</v>
      </c>
    </row>
    <row r="49" spans="1:14" x14ac:dyDescent="0.3">
      <c r="F49" t="s">
        <v>62</v>
      </c>
      <c r="G49" s="5">
        <v>625</v>
      </c>
    </row>
    <row r="50" spans="1:14" x14ac:dyDescent="0.3">
      <c r="A50" s="11" t="s">
        <v>51</v>
      </c>
      <c r="B50" s="10">
        <f>3161/107</f>
        <v>29.542056074766354</v>
      </c>
      <c r="C50" s="10">
        <f>B48*B50</f>
        <v>3633.6728971962616</v>
      </c>
      <c r="D50" s="20"/>
      <c r="F50" t="s">
        <v>63</v>
      </c>
      <c r="G50" s="5">
        <v>320</v>
      </c>
    </row>
    <row r="51" spans="1:14" x14ac:dyDescent="0.3">
      <c r="F51" t="s">
        <v>64</v>
      </c>
      <c r="G51" s="5">
        <v>530</v>
      </c>
    </row>
    <row r="52" spans="1:14" x14ac:dyDescent="0.3">
      <c r="A52" s="11" t="s">
        <v>53</v>
      </c>
      <c r="B52" s="9"/>
      <c r="C52" s="10"/>
      <c r="D52" s="20"/>
      <c r="F52" t="s">
        <v>65</v>
      </c>
      <c r="G52" s="5">
        <v>1650</v>
      </c>
    </row>
    <row r="53" spans="1:14" x14ac:dyDescent="0.3">
      <c r="F53" t="s">
        <v>66</v>
      </c>
      <c r="G53" s="5">
        <v>300</v>
      </c>
    </row>
    <row r="54" spans="1:14" x14ac:dyDescent="0.3">
      <c r="B54">
        <f>B46/B48</f>
        <v>0.54471544715447151</v>
      </c>
      <c r="F54" t="s">
        <v>67</v>
      </c>
      <c r="G54" s="5">
        <v>250</v>
      </c>
    </row>
    <row r="55" spans="1:14" x14ac:dyDescent="0.3">
      <c r="B55">
        <f>B47/B48</f>
        <v>0.45528455284552843</v>
      </c>
      <c r="D55" s="5">
        <f>444*B55</f>
        <v>202.14634146341461</v>
      </c>
      <c r="F55" t="s">
        <v>68</v>
      </c>
      <c r="G55" s="5">
        <v>125</v>
      </c>
      <c r="J55" s="5">
        <f>884*B55</f>
        <v>402.47154471544712</v>
      </c>
      <c r="L55" s="5">
        <f>828*B55</f>
        <v>376.97560975609753</v>
      </c>
      <c r="N55" s="5">
        <f>708*B55</f>
        <v>322.34146341463412</v>
      </c>
    </row>
    <row r="56" spans="1:14" x14ac:dyDescent="0.3">
      <c r="F56" t="s">
        <v>69</v>
      </c>
      <c r="G56" s="5">
        <v>250</v>
      </c>
    </row>
    <row r="57" spans="1:14" x14ac:dyDescent="0.3">
      <c r="F57"/>
      <c r="G57" s="32">
        <f>SUM(G46:G56)</f>
        <v>5900</v>
      </c>
    </row>
  </sheetData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22"/>
  <sheetViews>
    <sheetView workbookViewId="0">
      <selection activeCell="E22" sqref="E22"/>
    </sheetView>
  </sheetViews>
  <sheetFormatPr defaultRowHeight="14.4" x14ac:dyDescent="0.3"/>
  <cols>
    <col min="1" max="1" width="34.44140625" bestFit="1" customWidth="1"/>
    <col min="3" max="3" width="6.109375" bestFit="1" customWidth="1"/>
    <col min="4" max="4" width="7" bestFit="1" customWidth="1"/>
    <col min="5" max="5" width="6.21875" bestFit="1" customWidth="1"/>
    <col min="6" max="6" width="7" bestFit="1" customWidth="1"/>
    <col min="7" max="12" width="6.109375" bestFit="1" customWidth="1"/>
    <col min="13" max="13" width="6.44140625" bestFit="1" customWidth="1"/>
    <col min="14" max="14" width="7" bestFit="1" customWidth="1"/>
    <col min="15" max="16" width="6.109375" bestFit="1" customWidth="1"/>
    <col min="17" max="18" width="6.33203125" bestFit="1" customWidth="1"/>
    <col min="19" max="19" width="6.109375" bestFit="1" customWidth="1"/>
    <col min="20" max="20" width="5.6640625" bestFit="1" customWidth="1"/>
    <col min="21" max="21" width="6.109375" bestFit="1" customWidth="1"/>
    <col min="22" max="22" width="5.21875" bestFit="1" customWidth="1"/>
    <col min="23" max="25" width="6.109375" bestFit="1" customWidth="1"/>
    <col min="26" max="26" width="5.44140625" bestFit="1" customWidth="1"/>
    <col min="27" max="28" width="7.5546875" bestFit="1" customWidth="1"/>
  </cols>
  <sheetData>
    <row r="2" spans="1:28" x14ac:dyDescent="0.3">
      <c r="C2" s="8" t="s">
        <v>32</v>
      </c>
      <c r="D2" s="22" t="s">
        <v>32</v>
      </c>
      <c r="E2" s="8" t="s">
        <v>33</v>
      </c>
      <c r="F2" s="22" t="s">
        <v>33</v>
      </c>
      <c r="G2" s="8" t="s">
        <v>34</v>
      </c>
      <c r="H2" s="22" t="s">
        <v>34</v>
      </c>
      <c r="I2" s="8" t="s">
        <v>31</v>
      </c>
      <c r="J2" s="22" t="s">
        <v>31</v>
      </c>
      <c r="K2" s="8" t="s">
        <v>35</v>
      </c>
      <c r="L2" s="22" t="s">
        <v>35</v>
      </c>
      <c r="M2" s="8" t="s">
        <v>36</v>
      </c>
      <c r="N2" s="22" t="s">
        <v>36</v>
      </c>
      <c r="O2" s="8" t="s">
        <v>37</v>
      </c>
      <c r="P2" s="22" t="s">
        <v>37</v>
      </c>
      <c r="Q2" s="8" t="s">
        <v>38</v>
      </c>
      <c r="R2" s="22" t="s">
        <v>38</v>
      </c>
      <c r="S2" s="8" t="s">
        <v>39</v>
      </c>
      <c r="T2" s="22" t="s">
        <v>39</v>
      </c>
      <c r="U2" s="8" t="s">
        <v>40</v>
      </c>
      <c r="V2" s="22" t="s">
        <v>40</v>
      </c>
      <c r="W2" s="8" t="s">
        <v>41</v>
      </c>
      <c r="X2" s="22" t="s">
        <v>41</v>
      </c>
      <c r="Y2" s="8" t="s">
        <v>42</v>
      </c>
      <c r="Z2" s="22" t="s">
        <v>42</v>
      </c>
    </row>
    <row r="3" spans="1:28" x14ac:dyDescent="0.3">
      <c r="A3" s="9" t="s">
        <v>11</v>
      </c>
      <c r="B3" s="38">
        <v>7230000</v>
      </c>
      <c r="C3" s="10">
        <v>492</v>
      </c>
      <c r="D3" s="23">
        <v>191.67</v>
      </c>
      <c r="E3" s="10">
        <v>492</v>
      </c>
      <c r="F3" s="23">
        <v>191.67</v>
      </c>
      <c r="G3" s="10">
        <v>492</v>
      </c>
      <c r="H3" s="23">
        <v>177</v>
      </c>
      <c r="I3" s="10">
        <v>492</v>
      </c>
      <c r="J3" s="23">
        <v>85</v>
      </c>
      <c r="K3" s="10">
        <v>492</v>
      </c>
      <c r="L3" s="23">
        <v>85</v>
      </c>
      <c r="M3" s="10">
        <v>492</v>
      </c>
      <c r="N3" s="23">
        <f>80+208+85</f>
        <v>373</v>
      </c>
      <c r="O3" s="10">
        <v>492</v>
      </c>
      <c r="P3" s="23"/>
      <c r="Q3" s="10">
        <v>492</v>
      </c>
      <c r="R3" s="23"/>
      <c r="S3" s="10">
        <v>492</v>
      </c>
      <c r="T3" s="23"/>
      <c r="U3" s="10">
        <v>492</v>
      </c>
      <c r="V3" s="23"/>
      <c r="W3" s="10">
        <v>492</v>
      </c>
      <c r="X3" s="23"/>
      <c r="Y3" s="10">
        <v>492</v>
      </c>
      <c r="Z3" s="33"/>
      <c r="AA3" s="46">
        <f t="shared" ref="AA3:AB5" si="0">C3+E3+G3+I3+K3+M3+O3+Q3+S3+U3+W3+Y3</f>
        <v>5904</v>
      </c>
      <c r="AB3" s="23">
        <f t="shared" si="0"/>
        <v>1103.3399999999999</v>
      </c>
    </row>
    <row r="4" spans="1:28" x14ac:dyDescent="0.3">
      <c r="A4" s="9" t="s">
        <v>55</v>
      </c>
      <c r="B4" s="38">
        <v>7240000</v>
      </c>
      <c r="C4" s="10">
        <v>250</v>
      </c>
      <c r="D4" s="23"/>
      <c r="E4" s="10">
        <v>250</v>
      </c>
      <c r="F4" s="23"/>
      <c r="G4" s="10">
        <v>250</v>
      </c>
      <c r="H4" s="23">
        <v>265</v>
      </c>
      <c r="I4" s="10">
        <v>250</v>
      </c>
      <c r="J4" s="23">
        <v>265</v>
      </c>
      <c r="K4" s="10">
        <v>250</v>
      </c>
      <c r="L4" s="23">
        <v>265</v>
      </c>
      <c r="M4" s="10">
        <v>250</v>
      </c>
      <c r="N4" s="23">
        <v>230</v>
      </c>
      <c r="O4" s="10">
        <v>250</v>
      </c>
      <c r="P4" s="23">
        <v>230</v>
      </c>
      <c r="Q4" s="10">
        <v>250</v>
      </c>
      <c r="R4" s="23">
        <v>230</v>
      </c>
      <c r="S4" s="10"/>
      <c r="T4" s="23"/>
      <c r="U4" s="10"/>
      <c r="V4" s="23"/>
      <c r="W4" s="10"/>
      <c r="X4" s="23"/>
      <c r="Y4" s="10"/>
      <c r="Z4" s="33"/>
      <c r="AA4" s="46">
        <f t="shared" si="0"/>
        <v>2000</v>
      </c>
      <c r="AB4" s="23">
        <f>D4+F4+H4+J4+L4+N4+P4+R4+T4+V4+X4+Z4</f>
        <v>1485</v>
      </c>
    </row>
    <row r="5" spans="1:28" x14ac:dyDescent="0.3">
      <c r="A5" s="9" t="s">
        <v>9</v>
      </c>
      <c r="B5" s="38">
        <v>7200000</v>
      </c>
      <c r="C5" s="10">
        <v>150</v>
      </c>
      <c r="D5" s="23">
        <v>561.61</v>
      </c>
      <c r="E5" s="10">
        <v>150</v>
      </c>
      <c r="F5" s="23">
        <v>0</v>
      </c>
      <c r="G5" s="10">
        <v>150</v>
      </c>
      <c r="H5" s="23">
        <v>305.35000000000002</v>
      </c>
      <c r="I5" s="10">
        <v>150</v>
      </c>
      <c r="J5" s="23">
        <v>18</v>
      </c>
      <c r="K5" s="10">
        <v>150</v>
      </c>
      <c r="L5" s="23">
        <v>133.61000000000001</v>
      </c>
      <c r="M5" s="10">
        <v>150</v>
      </c>
      <c r="N5" s="23">
        <v>0</v>
      </c>
      <c r="O5" s="10">
        <v>150</v>
      </c>
      <c r="P5" s="23"/>
      <c r="Q5" s="10">
        <v>150</v>
      </c>
      <c r="R5" s="23"/>
      <c r="S5" s="10">
        <v>150</v>
      </c>
      <c r="T5" s="23"/>
      <c r="U5" s="10">
        <v>150</v>
      </c>
      <c r="V5" s="23"/>
      <c r="W5" s="10">
        <v>150</v>
      </c>
      <c r="X5" s="23"/>
      <c r="Y5" s="10">
        <v>150</v>
      </c>
      <c r="Z5" s="23"/>
      <c r="AA5" s="46">
        <f t="shared" si="0"/>
        <v>1800</v>
      </c>
      <c r="AB5" s="23">
        <f t="shared" si="0"/>
        <v>1018.57</v>
      </c>
    </row>
    <row r="6" spans="1:28" s="52" customFormat="1" x14ac:dyDescent="0.3">
      <c r="A6" s="17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51"/>
      <c r="AB6" s="18"/>
    </row>
    <row r="7" spans="1:28" x14ac:dyDescent="0.3">
      <c r="A7" s="9" t="s">
        <v>74</v>
      </c>
      <c r="B7" s="9">
        <v>7230000</v>
      </c>
      <c r="C7" s="9"/>
      <c r="D7" s="9">
        <v>106.67</v>
      </c>
      <c r="E7" s="9"/>
      <c r="F7" s="9">
        <v>106.67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x14ac:dyDescent="0.3">
      <c r="A8" s="9" t="s">
        <v>76</v>
      </c>
      <c r="B8" s="9">
        <v>7230000</v>
      </c>
      <c r="C8" s="9"/>
      <c r="D8" s="9">
        <v>85</v>
      </c>
      <c r="E8" s="9"/>
      <c r="F8" s="9">
        <v>85</v>
      </c>
      <c r="G8" s="9"/>
      <c r="H8" s="9">
        <v>85</v>
      </c>
      <c r="I8" s="9"/>
      <c r="J8" s="9">
        <v>85</v>
      </c>
      <c r="K8" s="9"/>
      <c r="L8" s="9">
        <v>85</v>
      </c>
      <c r="M8" s="9"/>
      <c r="N8" s="9">
        <v>85</v>
      </c>
      <c r="O8" s="9"/>
      <c r="P8" s="9">
        <v>85</v>
      </c>
      <c r="Q8" s="9"/>
      <c r="R8" s="9">
        <v>85</v>
      </c>
      <c r="S8" s="9"/>
      <c r="T8" s="9">
        <v>85</v>
      </c>
      <c r="U8" s="9"/>
      <c r="V8" s="9">
        <v>85</v>
      </c>
      <c r="W8" s="9"/>
      <c r="X8" s="9">
        <v>85</v>
      </c>
      <c r="Y8" s="9"/>
      <c r="Z8" s="9">
        <v>85</v>
      </c>
      <c r="AA8" s="9"/>
      <c r="AB8" s="9"/>
    </row>
    <row r="9" spans="1:28" x14ac:dyDescent="0.3">
      <c r="A9" s="9" t="s">
        <v>77</v>
      </c>
      <c r="B9" s="9">
        <v>7230000</v>
      </c>
      <c r="C9" s="9"/>
      <c r="D9" s="9"/>
      <c r="E9" s="9"/>
      <c r="F9" s="9"/>
      <c r="G9" s="9"/>
      <c r="H9" s="9">
        <v>92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3">
      <c r="A10" s="53" t="s">
        <v>75</v>
      </c>
      <c r="B10" s="53">
        <v>7240000</v>
      </c>
      <c r="C10" s="53"/>
      <c r="D10" s="53"/>
      <c r="E10" s="53"/>
      <c r="F10" s="53"/>
      <c r="G10" s="53"/>
      <c r="H10" s="53">
        <v>265</v>
      </c>
      <c r="I10" s="53"/>
      <c r="J10" s="53">
        <v>265</v>
      </c>
      <c r="K10" s="53"/>
      <c r="L10" s="53">
        <v>265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>
        <f>SUM(H10:L10)</f>
        <v>795</v>
      </c>
      <c r="AB10" s="53"/>
    </row>
    <row r="11" spans="1:28" x14ac:dyDescent="0.3">
      <c r="A11" s="9" t="s">
        <v>78</v>
      </c>
      <c r="B11" s="9">
        <v>7200000</v>
      </c>
      <c r="C11" s="9"/>
      <c r="D11" s="9">
        <v>27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3">
      <c r="A12" s="9" t="s">
        <v>79</v>
      </c>
      <c r="B12" s="9">
        <v>7200000</v>
      </c>
      <c r="C12" s="9"/>
      <c r="D12" s="9">
        <v>102</v>
      </c>
      <c r="E12" s="9"/>
      <c r="F12" s="9"/>
      <c r="G12" s="9"/>
      <c r="H12" s="9"/>
      <c r="I12" s="9"/>
      <c r="J12" s="9"/>
      <c r="K12" s="9"/>
      <c r="L12" s="9"/>
      <c r="M12" s="9"/>
      <c r="N12" s="9">
        <v>213.75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3">
      <c r="A13" s="9" t="s">
        <v>80</v>
      </c>
      <c r="B13" s="9">
        <v>7200000</v>
      </c>
      <c r="C13" s="9"/>
      <c r="D13" s="9">
        <v>432</v>
      </c>
      <c r="E13" s="9"/>
      <c r="F13" s="9"/>
      <c r="G13" s="9"/>
      <c r="H13" s="9">
        <v>305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x14ac:dyDescent="0.3">
      <c r="A14" s="9" t="s">
        <v>81</v>
      </c>
      <c r="B14" s="9">
        <v>7230000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80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3">
      <c r="A15" s="9" t="s">
        <v>82</v>
      </c>
      <c r="B15" s="9">
        <v>7230000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208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3">
      <c r="A16" s="9" t="s">
        <v>77</v>
      </c>
      <c r="B16" s="9">
        <v>7230000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20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22" spans="14:14" x14ac:dyDescent="0.3">
      <c r="N22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FY18 ACT</vt:lpstr>
      <vt:lpstr>FY17 ACT</vt:lpstr>
      <vt:lpstr>FY17 BUDGET - FLAT</vt:lpstr>
      <vt:lpstr> FY 17 BUD_ACT BOTH</vt:lpstr>
      <vt:lpstr>FY17 BUD_ACT EYC </vt:lpstr>
      <vt:lpstr>FY17 BUD_ACT DIVE FLIGHT</vt:lpstr>
      <vt:lpstr>BLDG MAINT &amp; REPAIR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CYNTHIA C GS-12 USAF AFMC AFTC/AFLCMC/EBJK</dc:creator>
  <cp:lastModifiedBy>Fred Westfall</cp:lastModifiedBy>
  <cp:lastPrinted>2017-03-23T20:05:28Z</cp:lastPrinted>
  <dcterms:created xsi:type="dcterms:W3CDTF">2016-12-12T13:50:58Z</dcterms:created>
  <dcterms:modified xsi:type="dcterms:W3CDTF">2019-08-16T18:19:58Z</dcterms:modified>
</cp:coreProperties>
</file>