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dolynwatson/Library/Mobile Documents/com~apple~CloudDocs/EYC/1-FY2025/"/>
    </mc:Choice>
  </mc:AlternateContent>
  <xr:revisionPtr revIDLastSave="0" documentId="13_ncr:1_{EF6B3FF6-C3C9-C74D-9DDF-8F7367C0BD9D}" xr6:coauthVersionLast="47" xr6:coauthVersionMax="47" xr10:uidLastSave="{00000000-0000-0000-0000-000000000000}"/>
  <bookViews>
    <workbookView xWindow="40980" yWindow="6160" windowWidth="28800" windowHeight="16440" xr2:uid="{0E0FD1A0-587C-7740-8DBD-AEE09C32B3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2" i="1" l="1"/>
  <c r="E18" i="1"/>
  <c r="E8" i="1"/>
  <c r="N8" i="1" l="1"/>
  <c r="M8" i="1"/>
  <c r="L8" i="1"/>
  <c r="K8" i="1"/>
  <c r="J8" i="1"/>
  <c r="I8" i="1"/>
  <c r="H8" i="1"/>
  <c r="G8" i="1"/>
  <c r="F8" i="1"/>
  <c r="D25" i="1" l="1"/>
  <c r="D18" i="1"/>
  <c r="C62" i="1"/>
  <c r="D8" i="1" l="1"/>
  <c r="C25" i="1"/>
  <c r="C18" i="1"/>
  <c r="C11" i="1"/>
  <c r="K12" i="1" l="1"/>
  <c r="J19" i="1" l="1"/>
  <c r="F12" i="1" l="1"/>
  <c r="O22" i="1"/>
  <c r="C19" i="1"/>
  <c r="N12" i="1" l="1"/>
  <c r="M12" i="1"/>
  <c r="L12" i="1"/>
  <c r="I12" i="1"/>
  <c r="G12" i="1"/>
  <c r="D12" i="1"/>
  <c r="O9" i="1"/>
  <c r="C12" i="1"/>
  <c r="H12" i="1"/>
  <c r="O29" i="1"/>
  <c r="E19" i="1"/>
  <c r="O35" i="1"/>
  <c r="O33" i="1"/>
  <c r="O32" i="1"/>
  <c r="O31" i="1"/>
  <c r="O30" i="1"/>
  <c r="O28" i="1"/>
  <c r="O27" i="1"/>
  <c r="O26" i="1"/>
  <c r="O17" i="1"/>
  <c r="O16" i="1"/>
  <c r="O15" i="1"/>
  <c r="O14" i="1"/>
  <c r="O6" i="1"/>
  <c r="O5" i="1"/>
  <c r="O4" i="1"/>
  <c r="D19" i="1"/>
  <c r="N20" i="1"/>
  <c r="M20" i="1"/>
  <c r="L20" i="1"/>
  <c r="K20" i="1"/>
  <c r="J20" i="1"/>
  <c r="I20" i="1"/>
  <c r="H20" i="1"/>
  <c r="G20" i="1"/>
  <c r="F20" i="1"/>
  <c r="E20" i="1"/>
  <c r="D20" i="1"/>
  <c r="C20" i="1"/>
  <c r="N34" i="1"/>
  <c r="N36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F34" i="1"/>
  <c r="F36" i="1" s="1"/>
  <c r="E34" i="1"/>
  <c r="E36" i="1" s="1"/>
  <c r="N19" i="1"/>
  <c r="M19" i="1"/>
  <c r="L19" i="1"/>
  <c r="K19" i="1"/>
  <c r="I19" i="1"/>
  <c r="H19" i="1"/>
  <c r="G19" i="1"/>
  <c r="F19" i="1"/>
  <c r="D34" i="1"/>
  <c r="D36" i="1" s="1"/>
  <c r="D21" i="1" l="1"/>
  <c r="C21" i="1"/>
  <c r="C23" i="1"/>
  <c r="J12" i="1"/>
  <c r="J23" i="1" s="1"/>
  <c r="J37" i="1" s="1"/>
  <c r="G36" i="1"/>
  <c r="O20" i="1"/>
  <c r="O18" i="1"/>
  <c r="N21" i="1"/>
  <c r="K21" i="1"/>
  <c r="L23" i="1"/>
  <c r="L37" i="1" s="1"/>
  <c r="M23" i="1"/>
  <c r="M37" i="1" s="1"/>
  <c r="I23" i="1"/>
  <c r="I37" i="1" s="1"/>
  <c r="F21" i="1"/>
  <c r="N23" i="1"/>
  <c r="N37" i="1" s="1"/>
  <c r="G23" i="1"/>
  <c r="F23" i="1"/>
  <c r="F37" i="1" s="1"/>
  <c r="L21" i="1"/>
  <c r="M21" i="1"/>
  <c r="I21" i="1"/>
  <c r="H23" i="1"/>
  <c r="H37" i="1" s="1"/>
  <c r="J21" i="1"/>
  <c r="K23" i="1"/>
  <c r="K37" i="1" s="1"/>
  <c r="G21" i="1"/>
  <c r="H21" i="1"/>
  <c r="D23" i="1"/>
  <c r="D37" i="1" s="1"/>
  <c r="G37" i="1" l="1"/>
  <c r="O25" i="1"/>
  <c r="P34" i="1" s="1"/>
  <c r="O19" i="1"/>
  <c r="C34" i="1" l="1"/>
  <c r="O34" i="1" s="1"/>
  <c r="C36" i="1" l="1"/>
  <c r="O36" i="1" s="1"/>
  <c r="C37" i="1" l="1"/>
  <c r="O11" i="1" l="1"/>
  <c r="E23" i="1" l="1"/>
  <c r="E21" i="1"/>
  <c r="O21" i="1" s="1"/>
  <c r="O12" i="1"/>
  <c r="P23" i="1" s="1"/>
  <c r="O23" i="1" l="1"/>
  <c r="E37" i="1"/>
  <c r="O37" i="1" s="1"/>
</calcChain>
</file>

<file path=xl/sharedStrings.xml><?xml version="1.0" encoding="utf-8"?>
<sst xmlns="http://schemas.openxmlformats.org/spreadsheetml/2006/main" count="76" uniqueCount="75">
  <si>
    <t>Unearned Income-Membership Dues</t>
  </si>
  <si>
    <t>Earned Income-Membership Dues</t>
  </si>
  <si>
    <t>Initiation Fees</t>
  </si>
  <si>
    <t>Dinner Income</t>
  </si>
  <si>
    <t>Yacht Facility &amp; Dive Equipment Rental</t>
  </si>
  <si>
    <t>October 2023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</si>
  <si>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</si>
  <si>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</si>
  <si>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</si>
  <si>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</si>
  <si>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</si>
  <si>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</si>
  <si>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</si>
  <si>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</si>
  <si>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</si>
  <si>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</si>
  <si>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</si>
  <si>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Miscellaneous Expense</t>
  </si>
  <si>
    <t>Sales-Bar Income</t>
  </si>
  <si>
    <t>Sales-Burgee Sales</t>
  </si>
  <si>
    <t>Total Other Activity</t>
  </si>
  <si>
    <t>INCOME</t>
  </si>
  <si>
    <t>EXPENSES</t>
  </si>
  <si>
    <t>TOTAL OPERATING EXPENSES</t>
  </si>
  <si>
    <t>TOTAL EXPENSES</t>
  </si>
  <si>
    <t>NET INCOME/LOSS</t>
  </si>
  <si>
    <t>NAF Personnel  + taxes</t>
  </si>
  <si>
    <t xml:space="preserve">Contract Services-Dive </t>
  </si>
  <si>
    <t>Supply -Name Tags</t>
  </si>
  <si>
    <t xml:space="preserve">Maintenance &amp; Repair </t>
  </si>
  <si>
    <t xml:space="preserve">Utilities </t>
  </si>
  <si>
    <t>Supply -Dive Tanks</t>
  </si>
  <si>
    <t>Post Office Box - Yearly Fee</t>
  </si>
  <si>
    <t>Monthly Deposit</t>
  </si>
  <si>
    <t>NA</t>
  </si>
  <si>
    <t>NAF Code</t>
  </si>
  <si>
    <t>Net Income Current Year</t>
  </si>
  <si>
    <t>Net Income Last Year</t>
  </si>
  <si>
    <t>NIAD Rolling 12 Months Current Year</t>
  </si>
  <si>
    <t>NIAD Rolling 12 Months Last Year</t>
  </si>
  <si>
    <t>Applied Unearned Dues</t>
  </si>
  <si>
    <t>Total</t>
  </si>
  <si>
    <t xml:space="preserve">Total Income </t>
  </si>
  <si>
    <t>Supply-Misc</t>
  </si>
  <si>
    <t>INVENTORY</t>
  </si>
  <si>
    <t>OTHER ACTIVITY</t>
  </si>
  <si>
    <t>Gross Profit from Sales</t>
  </si>
  <si>
    <t xml:space="preserve">      Beginning Inventory</t>
  </si>
  <si>
    <t xml:space="preserve">      Purchases</t>
  </si>
  <si>
    <t xml:space="preserve">      Ending Inventory</t>
  </si>
  <si>
    <t xml:space="preserve">      Cost of Sales-Inventory</t>
  </si>
  <si>
    <t>Gross Income Before Expenses</t>
  </si>
  <si>
    <t>Non Operating Income-AF Purchase Card Rebate</t>
  </si>
  <si>
    <t xml:space="preserve">Services-Cleaning </t>
  </si>
  <si>
    <t>April 2025</t>
  </si>
  <si>
    <t>November 2024</t>
  </si>
  <si>
    <t>October 2024</t>
  </si>
  <si>
    <t>December 2024</t>
  </si>
  <si>
    <t>January 2025</t>
  </si>
  <si>
    <t>February 2025</t>
  </si>
  <si>
    <t>March 2025</t>
  </si>
  <si>
    <t>May 2025</t>
  </si>
  <si>
    <t>June 2025</t>
  </si>
  <si>
    <t>July 2025</t>
  </si>
  <si>
    <t>August 2025</t>
  </si>
  <si>
    <t>September 2025</t>
  </si>
  <si>
    <t>FY2025             October 2024-September 2025           Eglin Yacht Club</t>
  </si>
  <si>
    <t>Yearly Net Income</t>
  </si>
  <si>
    <t>FY2019</t>
  </si>
  <si>
    <t>FY2020</t>
  </si>
  <si>
    <t>FY2021</t>
  </si>
  <si>
    <t>FY2022</t>
  </si>
  <si>
    <t>FY2023</t>
  </si>
  <si>
    <t>FY2024</t>
  </si>
  <si>
    <t>look for about a $1500 bill for Jan for compressor electrician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</si>
</sst>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3"/>
    </xf>
    <xf numFmtId="44" fontId="1" fillId="0" borderId="1" xfId="0" applyNumberFormat="1" applyFont="1" applyBorder="1"/>
    <xf numFmtId="0" fontId="1" fillId="0" borderId="1" xfId="0" applyFont="1" applyBorder="1"/>
    <xf numFmtId="0" fontId="1" fillId="3" borderId="1" xfId="0" applyFont="1" applyFill="1" applyBorder="1"/>
    <xf numFmtId="44" fontId="1" fillId="3" borderId="1" xfId="0" applyNumberFormat="1" applyFont="1" applyFill="1" applyBorder="1"/>
    <xf numFmtId="0" fontId="1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right"/>
    </xf>
    <xf numFmtId="44" fontId="1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right"/>
    </xf>
    <xf numFmtId="17" fontId="1" fillId="0" borderId="1" xfId="0" quotePrefix="1" applyNumberFormat="1" applyFont="1" applyBorder="1"/>
    <xf numFmtId="0" fontId="1" fillId="0" borderId="1" xfId="0" quotePrefix="1" applyFont="1" applyBorder="1"/>
    <xf numFmtId="0" fontId="2" fillId="2" borderId="1" xfId="0" applyFont="1" applyFill="1" applyBorder="1" applyAlignment="1">
      <alignment vertical="center"/>
    </xf>
    <xf numFmtId="44" fontId="4" fillId="0" borderId="0" xfId="0" applyNumberFormat="1" applyFont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6" fillId="5" borderId="1" xfId="0" applyFont="1" applyFill="1" applyBorder="1"/>
    <xf numFmtId="0" fontId="7" fillId="5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44" fontId="1" fillId="6" borderId="1" xfId="0" applyNumberFormat="1" applyFont="1" applyFill="1" applyBorder="1"/>
    <xf numFmtId="44" fontId="2" fillId="2" borderId="1" xfId="1" applyFont="1" applyFill="1" applyBorder="1" applyAlignment="1">
      <alignment vertical="center"/>
    </xf>
    <xf numFmtId="44" fontId="1" fillId="3" borderId="1" xfId="1" quotePrefix="1" applyFont="1" applyFill="1" applyBorder="1" applyAlignment="1">
      <alignment horizontal="right"/>
    </xf>
    <xf numFmtId="44" fontId="1" fillId="3" borderId="1" xfId="1" applyFont="1" applyFill="1" applyBorder="1" applyAlignment="1">
      <alignment horizontal="right"/>
    </xf>
    <xf numFmtId="44" fontId="1" fillId="0" borderId="1" xfId="1" applyFont="1" applyBorder="1"/>
    <xf numFmtId="44" fontId="1" fillId="3" borderId="1" xfId="1" applyFont="1" applyFill="1" applyBorder="1"/>
    <xf numFmtId="44" fontId="1" fillId="6" borderId="1" xfId="1" applyFont="1" applyFill="1" applyBorder="1"/>
    <xf numFmtId="44" fontId="6" fillId="5" borderId="1" xfId="1" applyFont="1" applyFill="1" applyBorder="1"/>
    <xf numFmtId="44" fontId="1" fillId="4" borderId="1" xfId="1" applyFont="1" applyFill="1" applyBorder="1"/>
    <xf numFmtId="44" fontId="1" fillId="0" borderId="0" xfId="1" applyFont="1"/>
    <xf numFmtId="44" fontId="1" fillId="0" borderId="1" xfId="1" applyFont="1" applyFill="1" applyBorder="1"/>
    <xf numFmtId="0" fontId="1" fillId="0" borderId="1" xfId="0" applyFont="1" applyBorder="1" applyAlignment="1">
      <alignment wrapText="1"/>
    </xf>
    <xf numFmtId="44" fontId="2" fillId="2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horizontal="right"/>
    </xf>
    <xf numFmtId="44" fontId="6" fillId="5" borderId="1" xfId="0" applyNumberFormat="1" applyFont="1" applyFill="1" applyBorder="1"/>
    <xf numFmtId="44" fontId="1" fillId="0" borderId="1" xfId="0" applyNumberFormat="1" applyFont="1" applyBorder="1" applyAlignment="1">
      <alignment horizontal="right"/>
    </xf>
    <xf numFmtId="44" fontId="1" fillId="0" borderId="0" xfId="1" applyFont="1" applyFill="1" applyBorder="1"/>
    <xf numFmtId="0" fontId="1" fillId="7" borderId="1" xfId="0" applyFont="1" applyFill="1" applyBorder="1" applyAlignment="1">
      <alignment horizontal="right" indent="1"/>
    </xf>
    <xf numFmtId="0" fontId="1" fillId="7" borderId="1" xfId="0" applyFont="1" applyFill="1" applyBorder="1"/>
    <xf numFmtId="44" fontId="1" fillId="7" borderId="1" xfId="1" applyFont="1" applyFill="1" applyBorder="1"/>
    <xf numFmtId="44" fontId="1" fillId="7" borderId="1" xfId="0" applyNumberFormat="1" applyFont="1" applyFill="1" applyBorder="1"/>
    <xf numFmtId="0" fontId="1" fillId="7" borderId="1" xfId="0" applyFont="1" applyFill="1" applyBorder="1" applyAlignment="1">
      <alignment horizontal="right" indent="3"/>
    </xf>
    <xf numFmtId="0" fontId="1" fillId="4" borderId="1" xfId="0" applyFont="1" applyFill="1" applyBorder="1"/>
    <xf numFmtId="44" fontId="1" fillId="4" borderId="1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44" fontId="1" fillId="0" borderId="8" xfId="1" applyFont="1" applyBorder="1"/>
    <xf numFmtId="0" fontId="9" fillId="0" borderId="9" xfId="0" applyFont="1" applyBorder="1"/>
    <xf numFmtId="44" fontId="1" fillId="0" borderId="10" xfId="1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44" fontId="1" fillId="0" borderId="13" xfId="1" applyFont="1" applyBorder="1"/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44" fontId="4" fillId="6" borderId="2" xfId="1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44" fontId="1" fillId="0" borderId="1" xfId="1" applyFon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4" fontId="1" fillId="6" borderId="2" xfId="1" applyFont="1" applyFill="1" applyBorder="1" applyAlignment="1">
      <alignment horizontal="center" wrapText="1"/>
    </xf>
    <xf numFmtId="44" fontId="1" fillId="0" borderId="0" xfId="1" applyFont="1" applyFill="1" applyBorder="1" applyAlignment="1">
      <alignment horizontal="left"/>
    </xf>
    <xf numFmtId="44" fontId="1" fillId="0" borderId="0" xfId="1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4CBFF"/>
      <color rgb="FFFFC3F0"/>
      <color rgb="FFEA7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67AF-E97B-5C4B-827F-F29B6098F53A}">
  <sheetPr>
    <pageSetUpPr fitToPage="1"/>
  </sheetPr>
  <dimension ref="A1:P63"/>
  <sheetViews>
    <sheetView tabSelected="1" topLeftCell="A20" workbookViewId="0">
      <selection activeCell="G29" sqref="G29"/>
    </sheetView>
  </sheetViews>
  <sheetFormatPr baseColWidth="10" defaultRowHeight="16" x14ac:dyDescent="0.2"/>
  <cols>
    <col min="1" max="1" width="39.5" style="1" customWidth="1"/>
    <col min="2" max="2" width="14.33203125" style="1" customWidth="1"/>
    <col min="3" max="3" width="16.6640625" style="34" customWidth="1"/>
    <col min="4" max="6" width="14.6640625" style="34" customWidth="1"/>
    <col min="7" max="7" width="14.6640625" style="2" customWidth="1"/>
    <col min="8" max="15" width="14.6640625" style="1" customWidth="1"/>
    <col min="16" max="16" width="11.5" style="4" bestFit="1" customWidth="1"/>
    <col min="17" max="16384" width="10.83203125" style="4"/>
  </cols>
  <sheetData>
    <row r="1" spans="1:15" s="3" customFormat="1" ht="45" customHeight="1" x14ac:dyDescent="0.2">
      <c r="A1" s="16" t="s">
        <v>66</v>
      </c>
      <c r="B1" s="16"/>
      <c r="C1" s="26"/>
      <c r="D1" s="26"/>
      <c r="E1" s="26"/>
      <c r="F1" s="26"/>
      <c r="G1" s="37"/>
      <c r="H1" s="16"/>
      <c r="I1" s="16"/>
      <c r="J1" s="16"/>
      <c r="K1" s="16"/>
      <c r="L1" s="16"/>
      <c r="M1" s="16"/>
      <c r="N1" s="16"/>
      <c r="O1" s="16"/>
    </row>
    <row r="2" spans="1:15" ht="29" customHeight="1" x14ac:dyDescent="0.2">
      <c r="A2" s="8"/>
      <c r="B2" s="13" t="s">
        <v>35</v>
      </c>
      <c r="C2" s="27" t="s">
        <v>5</v>
      </c>
      <c r="D2" s="28" t="s">
        <v>6</v>
      </c>
      <c r="E2" s="28" t="s">
        <v>7</v>
      </c>
      <c r="F2" s="28" t="s">
        <v>8</v>
      </c>
      <c r="G2" s="38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s="13" t="s">
        <v>16</v>
      </c>
      <c r="O2" s="18" t="s">
        <v>41</v>
      </c>
    </row>
    <row r="3" spans="1:15" ht="29" customHeight="1" x14ac:dyDescent="0.2">
      <c r="A3" s="58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15" ht="29" customHeight="1" x14ac:dyDescent="0.2">
      <c r="A4" s="7" t="s">
        <v>0</v>
      </c>
      <c r="B4" s="7">
        <v>2320003</v>
      </c>
      <c r="C4" s="29">
        <v>3432</v>
      </c>
      <c r="D4" s="29">
        <v>958</v>
      </c>
      <c r="E4" s="29">
        <v>648</v>
      </c>
      <c r="F4" s="29"/>
      <c r="G4" s="6"/>
      <c r="H4" s="6"/>
      <c r="I4" s="6"/>
      <c r="J4" s="6"/>
      <c r="K4" s="6"/>
      <c r="L4" s="6"/>
      <c r="M4" s="6"/>
      <c r="N4" s="6"/>
      <c r="O4" s="6">
        <f>SUM(C4:N4)</f>
        <v>5038</v>
      </c>
    </row>
    <row r="5" spans="1:15" ht="29" customHeight="1" x14ac:dyDescent="0.2">
      <c r="A5" s="7" t="s">
        <v>18</v>
      </c>
      <c r="B5" s="7">
        <v>3010000</v>
      </c>
      <c r="C5" s="29">
        <v>162</v>
      </c>
      <c r="D5" s="29">
        <v>182.05</v>
      </c>
      <c r="E5" s="29">
        <v>129.41999999999999</v>
      </c>
      <c r="F5" s="29"/>
      <c r="G5" s="6"/>
      <c r="H5" s="6"/>
      <c r="I5" s="6"/>
      <c r="J5" s="6"/>
      <c r="K5" s="6"/>
      <c r="L5" s="6"/>
      <c r="M5" s="6"/>
      <c r="N5" s="6"/>
      <c r="O5" s="6">
        <f t="shared" ref="O5:O11" si="0">SUM(C5:N5)</f>
        <v>473.47</v>
      </c>
    </row>
    <row r="6" spans="1:15" ht="29" customHeight="1" x14ac:dyDescent="0.2">
      <c r="A6" s="7" t="s">
        <v>19</v>
      </c>
      <c r="B6" s="7">
        <v>3010000</v>
      </c>
      <c r="C6" s="29">
        <v>0</v>
      </c>
      <c r="D6" s="29">
        <v>0</v>
      </c>
      <c r="E6" s="29">
        <v>0</v>
      </c>
      <c r="F6" s="29"/>
      <c r="G6" s="6"/>
      <c r="H6" s="6"/>
      <c r="I6" s="6"/>
      <c r="J6" s="6"/>
      <c r="K6" s="6"/>
      <c r="L6" s="6"/>
      <c r="M6" s="6"/>
      <c r="N6" s="6"/>
      <c r="O6" s="6">
        <f t="shared" si="0"/>
        <v>0</v>
      </c>
    </row>
    <row r="7" spans="1:15" ht="29" customHeight="1" x14ac:dyDescent="0.2">
      <c r="A7" s="19" t="s">
        <v>44</v>
      </c>
      <c r="B7" s="8"/>
      <c r="C7" s="30"/>
      <c r="D7" s="30"/>
      <c r="E7" s="30"/>
      <c r="F7" s="30"/>
      <c r="G7" s="9"/>
      <c r="H7" s="8"/>
      <c r="I7" s="8"/>
      <c r="J7" s="8"/>
      <c r="K7" s="8"/>
      <c r="L7" s="8"/>
      <c r="M7" s="8"/>
      <c r="N7" s="8"/>
      <c r="O7" s="9"/>
    </row>
    <row r="8" spans="1:15" ht="29" customHeight="1" x14ac:dyDescent="0.2">
      <c r="A8" s="7" t="s">
        <v>47</v>
      </c>
      <c r="B8" s="7">
        <v>4010001</v>
      </c>
      <c r="C8" s="29">
        <v>-857.74</v>
      </c>
      <c r="D8" s="6">
        <f>IF(D10=0," ",-C10)</f>
        <v>-784.48</v>
      </c>
      <c r="E8" s="6">
        <f>IF(E10=0," ",-D10)</f>
        <v>-586.89</v>
      </c>
      <c r="F8" s="6" t="str">
        <f t="shared" ref="F8:N8" si="1">IF(F10=0," ",-E10)</f>
        <v xml:space="preserve"> </v>
      </c>
      <c r="G8" s="6" t="str">
        <f t="shared" si="1"/>
        <v xml:space="preserve"> </v>
      </c>
      <c r="H8" s="6" t="str">
        <f t="shared" si="1"/>
        <v xml:space="preserve"> </v>
      </c>
      <c r="I8" s="6" t="str">
        <f t="shared" si="1"/>
        <v xml:space="preserve"> </v>
      </c>
      <c r="J8" s="6" t="str">
        <f t="shared" si="1"/>
        <v xml:space="preserve"> </v>
      </c>
      <c r="K8" s="6" t="str">
        <f t="shared" si="1"/>
        <v xml:space="preserve"> </v>
      </c>
      <c r="L8" s="6" t="str">
        <f t="shared" si="1"/>
        <v xml:space="preserve"> </v>
      </c>
      <c r="M8" s="6" t="str">
        <f t="shared" si="1"/>
        <v xml:space="preserve"> </v>
      </c>
      <c r="N8" s="6" t="str">
        <f t="shared" si="1"/>
        <v xml:space="preserve"> </v>
      </c>
      <c r="O8" s="9"/>
    </row>
    <row r="9" spans="1:15" ht="29" customHeight="1" x14ac:dyDescent="0.2">
      <c r="A9" s="7" t="s">
        <v>48</v>
      </c>
      <c r="B9" s="7">
        <v>4010000</v>
      </c>
      <c r="C9" s="29">
        <v>0</v>
      </c>
      <c r="D9" s="29">
        <v>0</v>
      </c>
      <c r="E9" s="29">
        <v>-402.3</v>
      </c>
      <c r="F9" s="29"/>
      <c r="G9" s="6"/>
      <c r="H9" s="6"/>
      <c r="I9" s="6"/>
      <c r="J9" s="6"/>
      <c r="K9" s="6"/>
      <c r="L9" s="6"/>
      <c r="M9" s="6"/>
      <c r="N9" s="6"/>
      <c r="O9" s="6">
        <f t="shared" si="0"/>
        <v>-402.3</v>
      </c>
    </row>
    <row r="10" spans="1:15" ht="29" customHeight="1" x14ac:dyDescent="0.2">
      <c r="A10" s="7" t="s">
        <v>49</v>
      </c>
      <c r="B10" s="7">
        <v>4010005</v>
      </c>
      <c r="C10" s="29">
        <v>784.48</v>
      </c>
      <c r="D10" s="29">
        <v>586.89</v>
      </c>
      <c r="E10" s="29">
        <v>974.3</v>
      </c>
      <c r="F10" s="29"/>
      <c r="G10" s="6"/>
      <c r="H10" s="6"/>
      <c r="I10" s="6"/>
      <c r="J10" s="6"/>
      <c r="K10" s="6"/>
      <c r="L10" s="6"/>
      <c r="M10" s="6"/>
      <c r="N10" s="6"/>
      <c r="O10" s="9"/>
    </row>
    <row r="11" spans="1:15" ht="29" customHeight="1" x14ac:dyDescent="0.2">
      <c r="A11" s="7" t="s">
        <v>50</v>
      </c>
      <c r="B11" s="11" t="s">
        <v>34</v>
      </c>
      <c r="C11" s="29">
        <f>SUM(C8:C10)</f>
        <v>-73.259999999999991</v>
      </c>
      <c r="D11" s="29">
        <f>SUM(D8:D10)</f>
        <v>-197.59000000000003</v>
      </c>
      <c r="E11" s="29">
        <f>SUM(E8:E10)</f>
        <v>-14.8900000000001</v>
      </c>
      <c r="F11" s="29"/>
      <c r="G11" s="6"/>
      <c r="H11" s="6"/>
      <c r="I11" s="6"/>
      <c r="J11" s="6"/>
      <c r="K11" s="6"/>
      <c r="L11" s="6"/>
      <c r="M11" s="6"/>
      <c r="N11" s="6"/>
      <c r="O11" s="6">
        <f t="shared" si="0"/>
        <v>-285.74000000000012</v>
      </c>
    </row>
    <row r="12" spans="1:15" ht="29" customHeight="1" x14ac:dyDescent="0.2">
      <c r="A12" s="42" t="s">
        <v>46</v>
      </c>
      <c r="B12" s="43"/>
      <c r="C12" s="44">
        <f>SUM(C5+C6+C11)</f>
        <v>88.740000000000009</v>
      </c>
      <c r="D12" s="44">
        <f t="shared" ref="D12:N12" si="2">SUM(D5+D6+D11)</f>
        <v>-15.54000000000002</v>
      </c>
      <c r="E12" s="44">
        <f>SUM(E5+E6+E11)</f>
        <v>114.52999999999989</v>
      </c>
      <c r="F12" s="44">
        <f>SUM(F5+F6+F11)</f>
        <v>0</v>
      </c>
      <c r="G12" s="45">
        <f t="shared" si="2"/>
        <v>0</v>
      </c>
      <c r="H12" s="45">
        <f t="shared" si="2"/>
        <v>0</v>
      </c>
      <c r="I12" s="45">
        <f t="shared" si="2"/>
        <v>0</v>
      </c>
      <c r="J12" s="45">
        <f>SUM(J5+J6+J11)</f>
        <v>0</v>
      </c>
      <c r="K12" s="45">
        <f>SUM(K5+K6+K11)</f>
        <v>0</v>
      </c>
      <c r="L12" s="45">
        <f t="shared" si="2"/>
        <v>0</v>
      </c>
      <c r="M12" s="45">
        <f t="shared" si="2"/>
        <v>0</v>
      </c>
      <c r="N12" s="45">
        <f t="shared" si="2"/>
        <v>0</v>
      </c>
      <c r="O12" s="45">
        <f>SUM(C12:N12)</f>
        <v>187.72999999999988</v>
      </c>
    </row>
    <row r="13" spans="1:15" ht="29" customHeight="1" x14ac:dyDescent="0.2">
      <c r="A13" s="20" t="s">
        <v>45</v>
      </c>
      <c r="B13" s="8"/>
      <c r="C13" s="30"/>
      <c r="D13" s="30"/>
      <c r="E13" s="30"/>
      <c r="F13" s="30"/>
      <c r="G13" s="9"/>
      <c r="H13" s="8"/>
      <c r="I13" s="8"/>
      <c r="J13" s="8"/>
      <c r="K13" s="8"/>
      <c r="L13" s="8"/>
      <c r="M13" s="8"/>
      <c r="N13" s="8"/>
      <c r="O13" s="8"/>
    </row>
    <row r="14" spans="1:15" ht="29" customHeight="1" x14ac:dyDescent="0.2">
      <c r="A14" s="10" t="s">
        <v>3</v>
      </c>
      <c r="B14" s="7">
        <v>5080000</v>
      </c>
      <c r="C14" s="29">
        <v>98</v>
      </c>
      <c r="D14" s="29">
        <v>48</v>
      </c>
      <c r="E14" s="29">
        <v>0</v>
      </c>
      <c r="F14" s="29"/>
      <c r="G14" s="6"/>
      <c r="H14" s="40"/>
      <c r="I14" s="40"/>
      <c r="J14" s="40"/>
      <c r="K14" s="40"/>
      <c r="L14" s="40"/>
      <c r="M14" s="40"/>
      <c r="N14" s="40"/>
      <c r="O14" s="6">
        <f t="shared" ref="O14:O18" si="3">SUM(C14:N14)</f>
        <v>146</v>
      </c>
    </row>
    <row r="15" spans="1:15" s="5" customFormat="1" ht="29" customHeight="1" x14ac:dyDescent="0.2">
      <c r="A15" s="10" t="s">
        <v>4</v>
      </c>
      <c r="B15" s="11">
        <v>5010006</v>
      </c>
      <c r="C15" s="29">
        <v>134</v>
      </c>
      <c r="D15" s="29">
        <v>31</v>
      </c>
      <c r="E15" s="29">
        <v>325</v>
      </c>
      <c r="F15" s="29"/>
      <c r="G15" s="29"/>
      <c r="H15" s="29"/>
      <c r="I15" s="29"/>
      <c r="J15" s="29"/>
      <c r="K15" s="29"/>
      <c r="L15" s="29"/>
      <c r="M15" s="29"/>
      <c r="N15" s="29"/>
      <c r="O15" s="6">
        <f t="shared" si="3"/>
        <v>490</v>
      </c>
    </row>
    <row r="16" spans="1:15" ht="29" customHeight="1" x14ac:dyDescent="0.2">
      <c r="A16" s="10" t="s">
        <v>1</v>
      </c>
      <c r="B16" s="7">
        <v>5020000</v>
      </c>
      <c r="C16" s="29">
        <v>312</v>
      </c>
      <c r="D16" s="29">
        <v>192</v>
      </c>
      <c r="E16" s="29">
        <v>216</v>
      </c>
      <c r="F16" s="29"/>
      <c r="G16" s="6"/>
      <c r="H16" s="40"/>
      <c r="I16" s="40"/>
      <c r="J16" s="40"/>
      <c r="K16" s="40"/>
      <c r="L16" s="40"/>
      <c r="M16" s="40"/>
      <c r="N16" s="40"/>
      <c r="O16" s="6">
        <f t="shared" si="3"/>
        <v>720</v>
      </c>
    </row>
    <row r="17" spans="1:16" ht="29" customHeight="1" x14ac:dyDescent="0.2">
      <c r="A17" s="10" t="s">
        <v>2</v>
      </c>
      <c r="B17" s="7">
        <v>5020000</v>
      </c>
      <c r="C17" s="29">
        <v>20</v>
      </c>
      <c r="D17" s="29">
        <v>0</v>
      </c>
      <c r="E17" s="29">
        <v>0</v>
      </c>
      <c r="F17" s="29"/>
      <c r="G17" s="6"/>
      <c r="H17" s="40"/>
      <c r="I17" s="40"/>
      <c r="J17" s="40"/>
      <c r="K17" s="40"/>
      <c r="L17" s="40"/>
      <c r="M17" s="40"/>
      <c r="N17" s="40"/>
      <c r="O17" s="6">
        <f t="shared" si="3"/>
        <v>20</v>
      </c>
    </row>
    <row r="18" spans="1:16" ht="29" customHeight="1" x14ac:dyDescent="0.2">
      <c r="A18" s="10" t="s">
        <v>40</v>
      </c>
      <c r="B18" s="7">
        <v>5020000</v>
      </c>
      <c r="C18" s="29">
        <f>SUM(668-C16-C17)</f>
        <v>336</v>
      </c>
      <c r="D18" s="29">
        <f>SUM(848-D17-D16)</f>
        <v>656</v>
      </c>
      <c r="E18" s="29">
        <f>SUM(1830-E17-E16)</f>
        <v>1614</v>
      </c>
      <c r="F18" s="29"/>
      <c r="G18" s="6"/>
      <c r="H18" s="6"/>
      <c r="I18" s="6"/>
      <c r="J18" s="40"/>
      <c r="K18" s="40"/>
      <c r="L18" s="40"/>
      <c r="M18" s="40"/>
      <c r="N18" s="40"/>
      <c r="O18" s="6">
        <f t="shared" si="3"/>
        <v>2606</v>
      </c>
    </row>
    <row r="19" spans="1:16" ht="29" customHeight="1" x14ac:dyDescent="0.2">
      <c r="A19" s="46" t="s">
        <v>20</v>
      </c>
      <c r="B19" s="43"/>
      <c r="C19" s="44">
        <f>SUM(C14:C18)</f>
        <v>900</v>
      </c>
      <c r="D19" s="44">
        <f t="shared" ref="D19:N19" si="4">SUM(D14:D18)</f>
        <v>927</v>
      </c>
      <c r="E19" s="44">
        <f t="shared" si="4"/>
        <v>2155</v>
      </c>
      <c r="F19" s="44">
        <f t="shared" si="4"/>
        <v>0</v>
      </c>
      <c r="G19" s="45">
        <f t="shared" si="4"/>
        <v>0</v>
      </c>
      <c r="H19" s="45">
        <f t="shared" si="4"/>
        <v>0</v>
      </c>
      <c r="I19" s="45">
        <f t="shared" si="4"/>
        <v>0</v>
      </c>
      <c r="J19" s="45">
        <f>SUM(J14:J18)</f>
        <v>0</v>
      </c>
      <c r="K19" s="45">
        <f t="shared" si="4"/>
        <v>0</v>
      </c>
      <c r="L19" s="45">
        <f t="shared" si="4"/>
        <v>0</v>
      </c>
      <c r="M19" s="45">
        <f t="shared" si="4"/>
        <v>0</v>
      </c>
      <c r="N19" s="45">
        <f t="shared" si="4"/>
        <v>0</v>
      </c>
      <c r="O19" s="45">
        <f>SUM(C19:N19)</f>
        <v>3982</v>
      </c>
    </row>
    <row r="20" spans="1:16" ht="29" customHeight="1" x14ac:dyDescent="0.2">
      <c r="A20" s="23" t="s">
        <v>33</v>
      </c>
      <c r="B20" s="24"/>
      <c r="C20" s="31">
        <f>SUM(C4+C5+C6+C14+C15+C16+C17)</f>
        <v>4158</v>
      </c>
      <c r="D20" s="31">
        <f t="shared" ref="D20:N20" si="5">SUM(D4+D5+D6+D14+D15+D16+D17)</f>
        <v>1411.05</v>
      </c>
      <c r="E20" s="31">
        <f t="shared" si="5"/>
        <v>1318.42</v>
      </c>
      <c r="F20" s="31">
        <f t="shared" si="5"/>
        <v>0</v>
      </c>
      <c r="G20" s="25">
        <f t="shared" si="5"/>
        <v>0</v>
      </c>
      <c r="H20" s="25">
        <f t="shared" si="5"/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0</v>
      </c>
      <c r="N20" s="25">
        <f t="shared" si="5"/>
        <v>0</v>
      </c>
      <c r="O20" s="25">
        <f>SUM(C20:N20)</f>
        <v>6887.47</v>
      </c>
    </row>
    <row r="21" spans="1:16" ht="29" customHeight="1" x14ac:dyDescent="0.2">
      <c r="A21" s="24" t="s">
        <v>42</v>
      </c>
      <c r="B21" s="24"/>
      <c r="C21" s="31">
        <f>SUM(C4+C12+C19)</f>
        <v>4420.74</v>
      </c>
      <c r="D21" s="31">
        <f>SUM(D4+D12+D19)</f>
        <v>1869.46</v>
      </c>
      <c r="E21" s="31">
        <f t="shared" ref="E21:N21" si="6">SUM(E4+E12+E19)</f>
        <v>2917.5299999999997</v>
      </c>
      <c r="F21" s="31">
        <f t="shared" si="6"/>
        <v>0</v>
      </c>
      <c r="G21" s="25">
        <f t="shared" si="6"/>
        <v>0</v>
      </c>
      <c r="H21" s="25">
        <f t="shared" si="6"/>
        <v>0</v>
      </c>
      <c r="I21" s="25">
        <f t="shared" si="6"/>
        <v>0</v>
      </c>
      <c r="J21" s="25">
        <f t="shared" si="6"/>
        <v>0</v>
      </c>
      <c r="K21" s="25">
        <f t="shared" si="6"/>
        <v>0</v>
      </c>
      <c r="L21" s="25">
        <f t="shared" si="6"/>
        <v>0</v>
      </c>
      <c r="M21" s="25">
        <f t="shared" si="6"/>
        <v>0</v>
      </c>
      <c r="N21" s="25">
        <f t="shared" si="6"/>
        <v>0</v>
      </c>
      <c r="O21" s="25">
        <f>SUM(C21:N21)</f>
        <v>9207.73</v>
      </c>
    </row>
    <row r="22" spans="1:16" ht="35" customHeight="1" x14ac:dyDescent="0.2">
      <c r="A22" s="36" t="s">
        <v>52</v>
      </c>
      <c r="B22" s="7">
        <v>8100001</v>
      </c>
      <c r="C22" s="35">
        <v>0</v>
      </c>
      <c r="D22" s="35">
        <v>8.18</v>
      </c>
      <c r="E22" s="35">
        <v>0</v>
      </c>
      <c r="F22" s="35"/>
      <c r="G22" s="6"/>
      <c r="H22" s="6"/>
      <c r="I22" s="6"/>
      <c r="J22" s="6"/>
      <c r="K22" s="6"/>
      <c r="L22" s="6"/>
      <c r="M22" s="6"/>
      <c r="N22" s="6">
        <v>0</v>
      </c>
      <c r="O22" s="6">
        <f>SUM(C22:N22)</f>
        <v>8.18</v>
      </c>
    </row>
    <row r="23" spans="1:16" ht="29" customHeight="1" x14ac:dyDescent="0.2">
      <c r="A23" s="24" t="s">
        <v>51</v>
      </c>
      <c r="B23" s="24"/>
      <c r="C23" s="31">
        <f>SUM(C12+C19)</f>
        <v>988.74</v>
      </c>
      <c r="D23" s="31">
        <f t="shared" ref="D23:N23" si="7">SUM(D12+D19)</f>
        <v>911.46</v>
      </c>
      <c r="E23" s="31">
        <f>SUM(E12+E19)</f>
        <v>2269.5299999999997</v>
      </c>
      <c r="F23" s="31">
        <f t="shared" si="7"/>
        <v>0</v>
      </c>
      <c r="G23" s="25">
        <f t="shared" si="7"/>
        <v>0</v>
      </c>
      <c r="H23" s="25">
        <f t="shared" si="7"/>
        <v>0</v>
      </c>
      <c r="I23" s="25">
        <f t="shared" si="7"/>
        <v>0</v>
      </c>
      <c r="J23" s="25">
        <f>SUM(J12+J19)</f>
        <v>0</v>
      </c>
      <c r="K23" s="25">
        <f t="shared" si="7"/>
        <v>0</v>
      </c>
      <c r="L23" s="25">
        <f t="shared" si="7"/>
        <v>0</v>
      </c>
      <c r="M23" s="25">
        <f t="shared" si="7"/>
        <v>0</v>
      </c>
      <c r="N23" s="25">
        <f t="shared" si="7"/>
        <v>0</v>
      </c>
      <c r="O23" s="25">
        <f>SUM(C23:N23)</f>
        <v>4169.7299999999996</v>
      </c>
      <c r="P23" s="17">
        <f>SUM(O19+O12)</f>
        <v>4169.7299999999996</v>
      </c>
    </row>
    <row r="24" spans="1:16" ht="29" customHeight="1" x14ac:dyDescent="0.2">
      <c r="A24" s="22" t="s">
        <v>22</v>
      </c>
      <c r="B24" s="21"/>
      <c r="C24" s="32"/>
      <c r="D24" s="32"/>
      <c r="E24" s="32"/>
      <c r="F24" s="32"/>
      <c r="G24" s="39"/>
      <c r="H24" s="21"/>
      <c r="I24" s="21"/>
      <c r="J24" s="21"/>
      <c r="K24" s="21"/>
      <c r="L24" s="21"/>
      <c r="M24" s="21"/>
      <c r="N24" s="21"/>
      <c r="O24" s="21"/>
    </row>
    <row r="25" spans="1:16" ht="29" customHeight="1" x14ac:dyDescent="0.2">
      <c r="A25" s="7" t="s">
        <v>26</v>
      </c>
      <c r="B25" s="7">
        <v>7010000</v>
      </c>
      <c r="C25" s="35">
        <f>SUM(56+4.28+1.28+0.22)</f>
        <v>61.78</v>
      </c>
      <c r="D25" s="35">
        <f>SUM(56+4.28+1.28+0.22)</f>
        <v>61.78</v>
      </c>
      <c r="E25" s="35">
        <v>0</v>
      </c>
      <c r="F25" s="35"/>
      <c r="G25" s="6"/>
      <c r="H25" s="40"/>
      <c r="I25" s="40"/>
      <c r="J25" s="40"/>
      <c r="K25" s="40"/>
      <c r="L25" s="40"/>
      <c r="M25" s="40"/>
      <c r="N25" s="40"/>
      <c r="O25" s="6">
        <f t="shared" ref="O25:O37" si="8">SUM(C25:N25)</f>
        <v>123.56</v>
      </c>
    </row>
    <row r="26" spans="1:16" ht="29" customHeight="1" x14ac:dyDescent="0.2">
      <c r="A26" s="7" t="s">
        <v>53</v>
      </c>
      <c r="B26" s="7">
        <v>7150000</v>
      </c>
      <c r="C26" s="35">
        <v>160</v>
      </c>
      <c r="D26" s="35">
        <v>160</v>
      </c>
      <c r="E26" s="35">
        <v>160</v>
      </c>
      <c r="F26" s="35"/>
      <c r="G26" s="6"/>
      <c r="H26" s="40"/>
      <c r="I26" s="40"/>
      <c r="J26" s="40"/>
      <c r="K26" s="40"/>
      <c r="L26" s="40"/>
      <c r="M26" s="40"/>
      <c r="N26" s="40"/>
      <c r="O26" s="6">
        <f t="shared" si="8"/>
        <v>480</v>
      </c>
    </row>
    <row r="27" spans="1:16" ht="29" customHeight="1" x14ac:dyDescent="0.2">
      <c r="A27" s="7" t="s">
        <v>27</v>
      </c>
      <c r="B27" s="7">
        <v>7150001</v>
      </c>
      <c r="C27" s="35">
        <v>0</v>
      </c>
      <c r="D27" s="35">
        <v>0</v>
      </c>
      <c r="E27" s="35">
        <v>0</v>
      </c>
      <c r="F27" s="35"/>
      <c r="G27" s="6"/>
      <c r="H27" s="40"/>
      <c r="I27" s="40"/>
      <c r="J27" s="40"/>
      <c r="K27" s="40"/>
      <c r="L27" s="40"/>
      <c r="M27" s="40"/>
      <c r="N27" s="40"/>
      <c r="O27" s="6">
        <f t="shared" si="8"/>
        <v>0</v>
      </c>
    </row>
    <row r="28" spans="1:16" ht="29" customHeight="1" x14ac:dyDescent="0.2">
      <c r="A28" s="7" t="s">
        <v>28</v>
      </c>
      <c r="B28" s="7">
        <v>7200000</v>
      </c>
      <c r="C28" s="35">
        <v>31.5</v>
      </c>
      <c r="D28" s="35">
        <v>0</v>
      </c>
      <c r="E28" s="35">
        <v>31.5</v>
      </c>
      <c r="F28" s="35"/>
      <c r="G28" s="6"/>
      <c r="H28" s="40"/>
      <c r="I28" s="40"/>
      <c r="J28" s="40"/>
      <c r="K28" s="40"/>
      <c r="L28" s="40"/>
      <c r="M28" s="40"/>
      <c r="N28" s="40"/>
      <c r="O28" s="6">
        <f t="shared" si="8"/>
        <v>63</v>
      </c>
    </row>
    <row r="29" spans="1:16" ht="29" customHeight="1" x14ac:dyDescent="0.2">
      <c r="A29" s="7" t="s">
        <v>43</v>
      </c>
      <c r="B29" s="7">
        <v>7200000</v>
      </c>
      <c r="C29" s="35">
        <v>0</v>
      </c>
      <c r="D29" s="35">
        <v>0</v>
      </c>
      <c r="E29" s="35">
        <v>0</v>
      </c>
      <c r="F29" s="35" t="s">
        <v>74</v>
      </c>
      <c r="G29" s="6"/>
      <c r="H29" s="40"/>
      <c r="I29" s="40"/>
      <c r="J29" s="40"/>
      <c r="K29" s="40"/>
      <c r="L29" s="40"/>
      <c r="M29" s="40"/>
      <c r="N29" s="40"/>
      <c r="O29" s="6">
        <f t="shared" si="8"/>
        <v>0</v>
      </c>
    </row>
    <row r="30" spans="1:16" ht="29" customHeight="1" x14ac:dyDescent="0.2">
      <c r="A30" s="7" t="s">
        <v>31</v>
      </c>
      <c r="B30" s="7">
        <v>7200000</v>
      </c>
      <c r="C30" s="35">
        <v>0</v>
      </c>
      <c r="D30" s="35">
        <v>0</v>
      </c>
      <c r="E30" s="35">
        <v>0</v>
      </c>
      <c r="F30" s="35"/>
      <c r="G30" s="6"/>
      <c r="H30" s="40"/>
      <c r="I30" s="40"/>
      <c r="J30" s="40"/>
      <c r="K30" s="40"/>
      <c r="L30" s="40"/>
      <c r="M30" s="40"/>
      <c r="N30" s="40"/>
      <c r="O30" s="6">
        <f t="shared" si="8"/>
        <v>0</v>
      </c>
    </row>
    <row r="31" spans="1:16" ht="29" customHeight="1" x14ac:dyDescent="0.2">
      <c r="A31" s="7" t="s">
        <v>32</v>
      </c>
      <c r="B31" s="7">
        <v>7260000</v>
      </c>
      <c r="C31" s="35">
        <v>0</v>
      </c>
      <c r="D31" s="35">
        <v>0</v>
      </c>
      <c r="E31" s="35">
        <v>122</v>
      </c>
      <c r="F31" s="35"/>
      <c r="G31" s="6"/>
      <c r="H31" s="40"/>
      <c r="I31" s="40"/>
      <c r="J31" s="40"/>
      <c r="K31" s="40"/>
      <c r="L31" s="40"/>
      <c r="M31" s="40"/>
      <c r="N31" s="40"/>
      <c r="O31" s="6">
        <f t="shared" si="8"/>
        <v>122</v>
      </c>
    </row>
    <row r="32" spans="1:16" ht="29" customHeight="1" x14ac:dyDescent="0.2">
      <c r="A32" s="7" t="s">
        <v>29</v>
      </c>
      <c r="B32" s="7">
        <v>7240000</v>
      </c>
      <c r="C32" s="35">
        <v>0</v>
      </c>
      <c r="D32" s="35">
        <v>166.11</v>
      </c>
      <c r="E32" s="35">
        <v>0</v>
      </c>
      <c r="F32" s="35"/>
      <c r="G32" s="6"/>
      <c r="H32" s="40"/>
      <c r="I32" s="40"/>
      <c r="J32" s="40"/>
      <c r="K32" s="40"/>
      <c r="L32" s="40"/>
      <c r="M32" s="40"/>
      <c r="N32" s="40"/>
      <c r="O32" s="6">
        <f t="shared" si="8"/>
        <v>166.11</v>
      </c>
    </row>
    <row r="33" spans="1:16" ht="29" customHeight="1" x14ac:dyDescent="0.2">
      <c r="A33" s="7" t="s">
        <v>30</v>
      </c>
      <c r="B33" s="7">
        <v>7880000</v>
      </c>
      <c r="C33" s="35">
        <v>0</v>
      </c>
      <c r="D33" s="35">
        <v>59.58</v>
      </c>
      <c r="E33" s="35">
        <v>0</v>
      </c>
      <c r="F33" s="35"/>
      <c r="G33" s="6"/>
      <c r="H33" s="40"/>
      <c r="I33" s="40"/>
      <c r="J33" s="40"/>
      <c r="K33" s="40"/>
      <c r="L33" s="40"/>
      <c r="M33" s="40"/>
      <c r="N33" s="40"/>
      <c r="O33" s="6">
        <f t="shared" si="8"/>
        <v>59.58</v>
      </c>
    </row>
    <row r="34" spans="1:16" ht="29" customHeight="1" x14ac:dyDescent="0.2">
      <c r="A34" s="43" t="s">
        <v>23</v>
      </c>
      <c r="B34" s="43"/>
      <c r="C34" s="44">
        <f>SUM(C25:C33)</f>
        <v>253.28</v>
      </c>
      <c r="D34" s="44">
        <f t="shared" ref="D34:N34" si="9">SUM(D25:D33)</f>
        <v>447.46999999999997</v>
      </c>
      <c r="E34" s="44">
        <f t="shared" si="9"/>
        <v>313.5</v>
      </c>
      <c r="F34" s="44">
        <f t="shared" si="9"/>
        <v>0</v>
      </c>
      <c r="G34" s="45">
        <f t="shared" si="9"/>
        <v>0</v>
      </c>
      <c r="H34" s="45">
        <f t="shared" si="9"/>
        <v>0</v>
      </c>
      <c r="I34" s="45">
        <f t="shared" si="9"/>
        <v>0</v>
      </c>
      <c r="J34" s="45">
        <f t="shared" si="9"/>
        <v>0</v>
      </c>
      <c r="K34" s="45">
        <f t="shared" si="9"/>
        <v>0</v>
      </c>
      <c r="L34" s="45">
        <f t="shared" si="9"/>
        <v>0</v>
      </c>
      <c r="M34" s="45">
        <f t="shared" si="9"/>
        <v>0</v>
      </c>
      <c r="N34" s="45">
        <f t="shared" si="9"/>
        <v>0</v>
      </c>
      <c r="O34" s="45">
        <f>SUM(C34:N34)</f>
        <v>1014.25</v>
      </c>
      <c r="P34" s="17">
        <f>SUM(O25:O33)</f>
        <v>1014.25</v>
      </c>
    </row>
    <row r="35" spans="1:16" ht="29" customHeight="1" x14ac:dyDescent="0.2">
      <c r="A35" s="7" t="s">
        <v>17</v>
      </c>
      <c r="B35" s="7">
        <v>9120000</v>
      </c>
      <c r="C35" s="35">
        <v>0</v>
      </c>
      <c r="D35" s="29">
        <v>0</v>
      </c>
      <c r="E35" s="29">
        <v>0</v>
      </c>
      <c r="F35" s="29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f t="shared" si="8"/>
        <v>0</v>
      </c>
    </row>
    <row r="36" spans="1:16" ht="29" customHeight="1" x14ac:dyDescent="0.2">
      <c r="A36" s="43" t="s">
        <v>24</v>
      </c>
      <c r="B36" s="43"/>
      <c r="C36" s="44">
        <f>SUM(C34+C35)</f>
        <v>253.28</v>
      </c>
      <c r="D36" s="44">
        <f t="shared" ref="D36:N36" si="10">SUM(D34+D35)</f>
        <v>447.46999999999997</v>
      </c>
      <c r="E36" s="44">
        <f t="shared" si="10"/>
        <v>313.5</v>
      </c>
      <c r="F36" s="44">
        <f t="shared" si="10"/>
        <v>0</v>
      </c>
      <c r="G36" s="45">
        <f t="shared" si="10"/>
        <v>0</v>
      </c>
      <c r="H36" s="45">
        <f t="shared" si="10"/>
        <v>0</v>
      </c>
      <c r="I36" s="45">
        <f t="shared" si="10"/>
        <v>0</v>
      </c>
      <c r="J36" s="45">
        <f t="shared" si="10"/>
        <v>0</v>
      </c>
      <c r="K36" s="45">
        <f t="shared" si="10"/>
        <v>0</v>
      </c>
      <c r="L36" s="45">
        <f t="shared" si="10"/>
        <v>0</v>
      </c>
      <c r="M36" s="45">
        <f t="shared" si="10"/>
        <v>0</v>
      </c>
      <c r="N36" s="45">
        <f t="shared" si="10"/>
        <v>0</v>
      </c>
      <c r="O36" s="45">
        <f>SUM(C36:N36)</f>
        <v>1014.25</v>
      </c>
    </row>
    <row r="37" spans="1:16" ht="29" customHeight="1" x14ac:dyDescent="0.2">
      <c r="A37" s="47" t="s">
        <v>25</v>
      </c>
      <c r="B37" s="47"/>
      <c r="C37" s="33">
        <f t="shared" ref="C37" si="11">SUM(C23-C36)</f>
        <v>735.46</v>
      </c>
      <c r="D37" s="33">
        <f>SUM(D23-D36)+D22</f>
        <v>472.17000000000007</v>
      </c>
      <c r="E37" s="33">
        <f>SUM(E23-E36)+E22</f>
        <v>1956.0299999999997</v>
      </c>
      <c r="F37" s="33">
        <f t="shared" ref="F37:N37" si="12">SUM(F23-F36)+F22</f>
        <v>0</v>
      </c>
      <c r="G37" s="33">
        <f t="shared" si="12"/>
        <v>0</v>
      </c>
      <c r="H37" s="33">
        <f t="shared" si="12"/>
        <v>0</v>
      </c>
      <c r="I37" s="33">
        <f t="shared" si="12"/>
        <v>0</v>
      </c>
      <c r="J37" s="33">
        <f t="shared" si="12"/>
        <v>0</v>
      </c>
      <c r="K37" s="33">
        <f t="shared" si="12"/>
        <v>0</v>
      </c>
      <c r="L37" s="33">
        <f t="shared" si="12"/>
        <v>0</v>
      </c>
      <c r="M37" s="33">
        <f t="shared" si="12"/>
        <v>0</v>
      </c>
      <c r="N37" s="33">
        <f t="shared" si="12"/>
        <v>0</v>
      </c>
      <c r="O37" s="48">
        <f t="shared" si="8"/>
        <v>3163.66</v>
      </c>
    </row>
    <row r="38" spans="1:16" ht="29" customHeight="1" x14ac:dyDescent="0.2">
      <c r="A38" s="65"/>
      <c r="B38" s="65"/>
      <c r="C38" s="67"/>
      <c r="D38" s="67"/>
      <c r="E38" s="67"/>
      <c r="F38" s="41"/>
    </row>
    <row r="39" spans="1:16" ht="32" customHeight="1" x14ac:dyDescent="0.2">
      <c r="A39" s="65"/>
      <c r="B39" s="65"/>
      <c r="C39" s="68"/>
      <c r="D39" s="68"/>
      <c r="E39" s="68"/>
      <c r="F39" s="41"/>
    </row>
    <row r="40" spans="1:16" ht="41" customHeight="1" x14ac:dyDescent="0.2">
      <c r="C40" s="66" t="s">
        <v>36</v>
      </c>
      <c r="D40" s="66"/>
      <c r="E40" s="61" t="s">
        <v>37</v>
      </c>
      <c r="F40" s="61"/>
      <c r="G40" s="62" t="s">
        <v>38</v>
      </c>
      <c r="H40" s="62"/>
      <c r="I40" s="62" t="s">
        <v>39</v>
      </c>
      <c r="J40" s="62"/>
      <c r="M40" s="2"/>
    </row>
    <row r="41" spans="1:16" ht="30" customHeight="1" x14ac:dyDescent="0.2">
      <c r="A41" s="14" t="s">
        <v>56</v>
      </c>
      <c r="B41" s="7"/>
      <c r="C41" s="63">
        <v>735.46</v>
      </c>
      <c r="D41" s="63"/>
      <c r="E41" s="63">
        <v>-60.77</v>
      </c>
      <c r="F41" s="63"/>
      <c r="G41" s="64">
        <v>6282.86</v>
      </c>
      <c r="H41" s="64"/>
      <c r="I41" s="64">
        <v>11432.62</v>
      </c>
      <c r="J41" s="64"/>
      <c r="M41" s="2"/>
    </row>
    <row r="42" spans="1:16" ht="30" customHeight="1" x14ac:dyDescent="0.2">
      <c r="A42" s="14" t="s">
        <v>55</v>
      </c>
      <c r="B42" s="7"/>
      <c r="C42" s="63">
        <v>472.17</v>
      </c>
      <c r="D42" s="63"/>
      <c r="E42" s="63">
        <v>1772.17</v>
      </c>
      <c r="F42" s="63"/>
      <c r="G42" s="64">
        <v>8300.4</v>
      </c>
      <c r="H42" s="64"/>
      <c r="I42" s="64">
        <v>8968.59</v>
      </c>
      <c r="J42" s="64"/>
      <c r="M42" s="12"/>
    </row>
    <row r="43" spans="1:16" ht="30" customHeight="1" x14ac:dyDescent="0.2">
      <c r="A43" s="15" t="s">
        <v>57</v>
      </c>
      <c r="B43" s="7"/>
      <c r="C43" s="63">
        <v>1956.03</v>
      </c>
      <c r="D43" s="63"/>
      <c r="E43" s="63">
        <v>753.84</v>
      </c>
      <c r="F43" s="63"/>
      <c r="G43" s="64">
        <v>9502.59</v>
      </c>
      <c r="H43" s="64"/>
      <c r="I43" s="64">
        <v>8541.36</v>
      </c>
      <c r="J43" s="64"/>
      <c r="K43" s="2"/>
    </row>
    <row r="44" spans="1:16" ht="30" customHeight="1" x14ac:dyDescent="0.2">
      <c r="A44" s="14" t="s">
        <v>58</v>
      </c>
      <c r="B44" s="7"/>
      <c r="C44" s="63"/>
      <c r="D44" s="63"/>
      <c r="E44" s="63"/>
      <c r="F44" s="63"/>
      <c r="G44" s="64"/>
      <c r="H44" s="64"/>
      <c r="I44" s="64"/>
      <c r="J44" s="64"/>
    </row>
    <row r="45" spans="1:16" ht="30" customHeight="1" x14ac:dyDescent="0.2">
      <c r="A45" s="15" t="s">
        <v>59</v>
      </c>
      <c r="B45" s="7"/>
      <c r="C45" s="63"/>
      <c r="D45" s="63"/>
      <c r="E45" s="63"/>
      <c r="F45" s="63"/>
      <c r="G45" s="64"/>
      <c r="H45" s="64"/>
      <c r="I45" s="64"/>
      <c r="J45" s="64"/>
    </row>
    <row r="46" spans="1:16" ht="30" customHeight="1" x14ac:dyDescent="0.2">
      <c r="A46" s="15" t="s">
        <v>60</v>
      </c>
      <c r="B46" s="7"/>
      <c r="C46" s="63"/>
      <c r="D46" s="63"/>
      <c r="E46" s="63"/>
      <c r="F46" s="63"/>
      <c r="G46" s="64"/>
      <c r="H46" s="64"/>
      <c r="I46" s="64"/>
      <c r="J46" s="64"/>
    </row>
    <row r="47" spans="1:16" ht="30" customHeight="1" x14ac:dyDescent="0.2">
      <c r="A47" s="15" t="s">
        <v>54</v>
      </c>
      <c r="B47" s="7"/>
      <c r="C47" s="63"/>
      <c r="D47" s="63"/>
      <c r="E47" s="63"/>
      <c r="F47" s="63"/>
      <c r="G47" s="64"/>
      <c r="H47" s="64"/>
      <c r="I47" s="64"/>
      <c r="J47" s="64"/>
    </row>
    <row r="48" spans="1:16" ht="30" customHeight="1" x14ac:dyDescent="0.2">
      <c r="A48" s="15" t="s">
        <v>61</v>
      </c>
      <c r="B48" s="7"/>
      <c r="C48" s="63"/>
      <c r="D48" s="63"/>
      <c r="E48" s="63"/>
      <c r="F48" s="63"/>
      <c r="G48" s="64"/>
      <c r="H48" s="64"/>
      <c r="I48" s="64"/>
      <c r="J48" s="64"/>
    </row>
    <row r="49" spans="1:12" ht="30" customHeight="1" x14ac:dyDescent="0.2">
      <c r="A49" s="15" t="s">
        <v>62</v>
      </c>
      <c r="B49" s="7"/>
      <c r="C49" s="63"/>
      <c r="D49" s="63"/>
      <c r="E49" s="63"/>
      <c r="F49" s="63"/>
      <c r="G49" s="64"/>
      <c r="H49" s="64"/>
      <c r="I49" s="64"/>
      <c r="J49" s="64"/>
    </row>
    <row r="50" spans="1:12" ht="30" customHeight="1" x14ac:dyDescent="0.2">
      <c r="A50" s="15" t="s">
        <v>63</v>
      </c>
      <c r="B50" s="7"/>
      <c r="C50" s="63"/>
      <c r="D50" s="63"/>
      <c r="E50" s="63"/>
      <c r="F50" s="63"/>
      <c r="G50" s="64"/>
      <c r="H50" s="64"/>
      <c r="I50" s="64"/>
      <c r="J50" s="64"/>
      <c r="L50" s="2"/>
    </row>
    <row r="51" spans="1:12" ht="30" customHeight="1" x14ac:dyDescent="0.2">
      <c r="A51" s="15" t="s">
        <v>64</v>
      </c>
      <c r="B51" s="7"/>
      <c r="C51" s="63"/>
      <c r="D51" s="63"/>
      <c r="E51" s="63"/>
      <c r="F51" s="63"/>
      <c r="G51" s="64"/>
      <c r="H51" s="64"/>
      <c r="I51" s="64"/>
      <c r="J51" s="64"/>
    </row>
    <row r="52" spans="1:12" ht="30" customHeight="1" x14ac:dyDescent="0.2">
      <c r="A52" s="15" t="s">
        <v>65</v>
      </c>
      <c r="B52" s="7"/>
      <c r="C52" s="63"/>
      <c r="D52" s="63"/>
      <c r="E52" s="63"/>
      <c r="F52" s="63"/>
      <c r="G52" s="64"/>
      <c r="H52" s="64"/>
      <c r="I52" s="64"/>
      <c r="J52" s="64"/>
    </row>
    <row r="53" spans="1:12" ht="37" customHeight="1" x14ac:dyDescent="0.2"/>
    <row r="54" spans="1:12" ht="20" customHeight="1" x14ac:dyDescent="0.2">
      <c r="A54" s="49"/>
      <c r="B54" s="50"/>
      <c r="C54" s="51"/>
    </row>
    <row r="55" spans="1:12" ht="18" x14ac:dyDescent="0.2">
      <c r="A55" s="52" t="s">
        <v>67</v>
      </c>
      <c r="B55" s="1" t="s">
        <v>68</v>
      </c>
      <c r="C55" s="53">
        <v>8185.49</v>
      </c>
    </row>
    <row r="56" spans="1:12" x14ac:dyDescent="0.2">
      <c r="A56" s="54"/>
      <c r="B56" s="1" t="s">
        <v>69</v>
      </c>
      <c r="C56" s="53">
        <v>11289.2</v>
      </c>
    </row>
    <row r="57" spans="1:12" x14ac:dyDescent="0.2">
      <c r="A57" s="54"/>
      <c r="B57" s="1" t="s">
        <v>70</v>
      </c>
      <c r="C57" s="53">
        <v>5614.4</v>
      </c>
    </row>
    <row r="58" spans="1:12" x14ac:dyDescent="0.2">
      <c r="A58" s="54"/>
      <c r="B58" s="1" t="s">
        <v>71</v>
      </c>
      <c r="C58" s="53">
        <v>8793.74</v>
      </c>
    </row>
    <row r="59" spans="1:12" x14ac:dyDescent="0.2">
      <c r="A59" s="54"/>
      <c r="B59" s="1" t="s">
        <v>72</v>
      </c>
      <c r="C59" s="53">
        <v>11012.23</v>
      </c>
    </row>
    <row r="60" spans="1:12" x14ac:dyDescent="0.2">
      <c r="A60" s="54"/>
      <c r="B60" s="1" t="s">
        <v>73</v>
      </c>
      <c r="C60" s="53">
        <v>5348.05</v>
      </c>
    </row>
    <row r="61" spans="1:12" x14ac:dyDescent="0.2">
      <c r="A61" s="54"/>
      <c r="C61" s="53"/>
    </row>
    <row r="62" spans="1:12" x14ac:dyDescent="0.2">
      <c r="A62" s="54"/>
      <c r="B62" s="1" t="s">
        <v>41</v>
      </c>
      <c r="C62" s="53">
        <f>SUM(C55:C60)</f>
        <v>50243.11</v>
      </c>
    </row>
    <row r="63" spans="1:12" x14ac:dyDescent="0.2">
      <c r="A63" s="55"/>
      <c r="B63" s="56"/>
      <c r="C63" s="57"/>
    </row>
  </sheetData>
  <mergeCells count="57">
    <mergeCell ref="E47:F47"/>
    <mergeCell ref="I42:J42"/>
    <mergeCell ref="C50:D50"/>
    <mergeCell ref="C51:D51"/>
    <mergeCell ref="C52:D52"/>
    <mergeCell ref="C42:D42"/>
    <mergeCell ref="C43:D43"/>
    <mergeCell ref="C44:D44"/>
    <mergeCell ref="C45:D45"/>
    <mergeCell ref="C46:D46"/>
    <mergeCell ref="C47:D47"/>
    <mergeCell ref="C48:D48"/>
    <mergeCell ref="C49:D49"/>
    <mergeCell ref="I48:J48"/>
    <mergeCell ref="I49:J49"/>
    <mergeCell ref="G48:H48"/>
    <mergeCell ref="E42:F42"/>
    <mergeCell ref="E43:F43"/>
    <mergeCell ref="E45:F45"/>
    <mergeCell ref="E46:F46"/>
    <mergeCell ref="G42:H42"/>
    <mergeCell ref="G43:H43"/>
    <mergeCell ref="I43:J43"/>
    <mergeCell ref="I44:J44"/>
    <mergeCell ref="I45:J45"/>
    <mergeCell ref="I50:J50"/>
    <mergeCell ref="G49:H49"/>
    <mergeCell ref="G50:H50"/>
    <mergeCell ref="G51:H51"/>
    <mergeCell ref="G52:H52"/>
    <mergeCell ref="G47:H47"/>
    <mergeCell ref="E44:F44"/>
    <mergeCell ref="I51:J51"/>
    <mergeCell ref="I52:J52"/>
    <mergeCell ref="I47:J47"/>
    <mergeCell ref="G44:H44"/>
    <mergeCell ref="G45:H45"/>
    <mergeCell ref="G46:H46"/>
    <mergeCell ref="E52:F52"/>
    <mergeCell ref="E48:F48"/>
    <mergeCell ref="E49:F49"/>
    <mergeCell ref="E50:F50"/>
    <mergeCell ref="E51:F51"/>
    <mergeCell ref="I46:J46"/>
    <mergeCell ref="A3:O3"/>
    <mergeCell ref="E40:F40"/>
    <mergeCell ref="G40:H40"/>
    <mergeCell ref="I40:J40"/>
    <mergeCell ref="E41:F41"/>
    <mergeCell ref="G41:H41"/>
    <mergeCell ref="I41:J41"/>
    <mergeCell ref="A38:B38"/>
    <mergeCell ref="C41:D41"/>
    <mergeCell ref="C40:D40"/>
    <mergeCell ref="C38:E38"/>
    <mergeCell ref="C39:E39"/>
    <mergeCell ref="A39:B39"/>
  </mergeCells>
  <pageMargins left="0.25" right="0.25" top="0.75" bottom="0.75" header="0.3" footer="0.3"/>
  <pageSetup scale="4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Paulson</dc:creator>
  <cp:lastModifiedBy>Wendy Paulson</cp:lastModifiedBy>
  <cp:lastPrinted>2024-10-12T16:38:33Z</cp:lastPrinted>
  <dcterms:created xsi:type="dcterms:W3CDTF">2023-10-30T15:22:13Z</dcterms:created>
  <dcterms:modified xsi:type="dcterms:W3CDTF">2025-01-10T18:42:23Z</dcterms:modified>
</cp:coreProperties>
</file>